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B09B" lockStructure="1"/>
  <bookViews>
    <workbookView xWindow="-240" yWindow="1455" windowWidth="19440" windowHeight="10935"/>
  </bookViews>
  <sheets>
    <sheet name="BB Selector" sheetId="2" r:id="rId1"/>
    <sheet name="Single Phase Calc" sheetId="1" state="hidden" r:id="rId2"/>
    <sheet name="Three Phase Calc" sheetId="3" state="hidden" r:id="rId3"/>
    <sheet name="Images" sheetId="6" state="hidden" r:id="rId4"/>
    <sheet name="Terms of Use" sheetId="8" r:id="rId5"/>
    <sheet name="Revision" sheetId="9" state="hidden" r:id="rId6"/>
  </sheets>
  <definedNames>
    <definedName name="_3P">Images!$B$18</definedName>
    <definedName name="AA">Images!$B$10</definedName>
    <definedName name="BB">Images!$B$11</definedName>
    <definedName name="C.">Images!$B$2</definedName>
    <definedName name="C_">Images!$B$2</definedName>
    <definedName name="CALL_TECH_SERVICE">Images!$B$17</definedName>
    <definedName name="CC">Images!$B$12</definedName>
    <definedName name="D">Images!$B$3</definedName>
    <definedName name="DD">Images!$B$13</definedName>
    <definedName name="Diagram">INDIRECT('BB Selector'!$B$18)</definedName>
    <definedName name="Diagram2">INDIRECT('BB Selector'!$E$18)</definedName>
    <definedName name="E">Images!$B$4</definedName>
    <definedName name="EE">Images!$B$14</definedName>
    <definedName name="F">Images!$B$5</definedName>
    <definedName name="FF">Images!$B$15</definedName>
    <definedName name="G">Images!$B$6</definedName>
    <definedName name="GG">Images!$B$16</definedName>
    <definedName name="H">Images!$B$7</definedName>
    <definedName name="I">Images!$B$8</definedName>
    <definedName name="J">Images!$B$9</definedName>
    <definedName name="Not_Available">Images!$B$19</definedName>
    <definedName name="_xlnm.Print_Area" localSheetId="0">'BB Selector'!$A$1:$F$39</definedName>
    <definedName name="SP_1">Images!$B$20</definedName>
    <definedName name="SP_2">Images!$B$21</definedName>
  </definedNames>
  <calcPr calcId="145621"/>
</workbook>
</file>

<file path=xl/calcChain.xml><?xml version="1.0" encoding="utf-8"?>
<calcChain xmlns="http://schemas.openxmlformats.org/spreadsheetml/2006/main">
  <c r="AO15" i="1" l="1" a="1"/>
  <c r="S15" i="1" a="1"/>
  <c r="AO4" i="3"/>
  <c r="S4" i="3"/>
  <c r="S15" i="3" a="1"/>
  <c r="AO15" i="3" a="1"/>
  <c r="AO32" i="3" a="1"/>
  <c r="AO36" i="3" l="1" a="1"/>
  <c r="AP27" i="3" a="1"/>
  <c r="AP27" i="3" s="1"/>
  <c r="S36" i="3" a="1"/>
  <c r="S32" i="3" a="1"/>
  <c r="T27" i="3" a="1"/>
  <c r="T27" i="3" s="1"/>
  <c r="AC282" i="3"/>
  <c r="AA282" i="3"/>
  <c r="AC281" i="3"/>
  <c r="AA281" i="3"/>
  <c r="AC280" i="3"/>
  <c r="AA280" i="3"/>
  <c r="AC279" i="3"/>
  <c r="AA279" i="3"/>
  <c r="AC278" i="3"/>
  <c r="AA278" i="3"/>
  <c r="AC277" i="3"/>
  <c r="AA277" i="3"/>
  <c r="AC276" i="3"/>
  <c r="AA276" i="3"/>
  <c r="AC275" i="3"/>
  <c r="AA275" i="3"/>
  <c r="AC274" i="3"/>
  <c r="AA274" i="3"/>
  <c r="AC273" i="3"/>
  <c r="AA273" i="3"/>
  <c r="AC272" i="3"/>
  <c r="AA272" i="3"/>
  <c r="AC271" i="3"/>
  <c r="AA271" i="3"/>
  <c r="AC270" i="3"/>
  <c r="AA270" i="3"/>
  <c r="AC269" i="3"/>
  <c r="AA269" i="3"/>
  <c r="AC268" i="3"/>
  <c r="AA268" i="3"/>
  <c r="AC267" i="3"/>
  <c r="AA267" i="3"/>
  <c r="AC266" i="3"/>
  <c r="AA266" i="3"/>
  <c r="AC265" i="3"/>
  <c r="AA265" i="3"/>
  <c r="AC264" i="3"/>
  <c r="AA264" i="3"/>
  <c r="AC263" i="3"/>
  <c r="AA263" i="3"/>
  <c r="AC262" i="3"/>
  <c r="AA262" i="3"/>
  <c r="AC261" i="3"/>
  <c r="AA261" i="3"/>
  <c r="AC260" i="3"/>
  <c r="AA260" i="3"/>
  <c r="AC259" i="3"/>
  <c r="AA259" i="3"/>
  <c r="AC258" i="3"/>
  <c r="AA258" i="3"/>
  <c r="AC257" i="3"/>
  <c r="AA257" i="3"/>
  <c r="AC256" i="3"/>
  <c r="AA256" i="3"/>
  <c r="AC255" i="3"/>
  <c r="AA255" i="3"/>
  <c r="AC254" i="3"/>
  <c r="AA254" i="3"/>
  <c r="AC253" i="3"/>
  <c r="AA253" i="3"/>
  <c r="AC252" i="3"/>
  <c r="AA252" i="3"/>
  <c r="AC251" i="3"/>
  <c r="AA251" i="3"/>
  <c r="AC250" i="3"/>
  <c r="AA250" i="3"/>
  <c r="AC249" i="3"/>
  <c r="AA249" i="3"/>
  <c r="AC248" i="3"/>
  <c r="AA248" i="3"/>
  <c r="AC247" i="3"/>
  <c r="AA247" i="3"/>
  <c r="AC246" i="3"/>
  <c r="AA246" i="3"/>
  <c r="AC245" i="3"/>
  <c r="AA245" i="3"/>
  <c r="AC244" i="3"/>
  <c r="AA244" i="3"/>
  <c r="AC243" i="3"/>
  <c r="AA243" i="3"/>
  <c r="AC242" i="3"/>
  <c r="AA242" i="3"/>
  <c r="AC241" i="3"/>
  <c r="AA241" i="3"/>
  <c r="AC240" i="3"/>
  <c r="AA240" i="3"/>
  <c r="AC239" i="3"/>
  <c r="AA239" i="3"/>
  <c r="AC238" i="3"/>
  <c r="AA238" i="3"/>
  <c r="AC237" i="3"/>
  <c r="AA237" i="3"/>
  <c r="AC236" i="3"/>
  <c r="AA236" i="3"/>
  <c r="AC235" i="3"/>
  <c r="AA235" i="3"/>
  <c r="AC234" i="3"/>
  <c r="AA234" i="3"/>
  <c r="AC233" i="3"/>
  <c r="AA233" i="3"/>
  <c r="AC232" i="3"/>
  <c r="AA232" i="3"/>
  <c r="AC231" i="3"/>
  <c r="AA231" i="3"/>
  <c r="AC230" i="3"/>
  <c r="AA230" i="3"/>
  <c r="AC229" i="3"/>
  <c r="AA229" i="3"/>
  <c r="AC228" i="3"/>
  <c r="AA228" i="3"/>
  <c r="AC227" i="3"/>
  <c r="AA227" i="3"/>
  <c r="AC226" i="3"/>
  <c r="AA226" i="3"/>
  <c r="AC225" i="3"/>
  <c r="AA225" i="3"/>
  <c r="AC224" i="3"/>
  <c r="AA224" i="3"/>
  <c r="AC223" i="3"/>
  <c r="AA223" i="3"/>
  <c r="AC222" i="3"/>
  <c r="AA222" i="3"/>
  <c r="AC221" i="3"/>
  <c r="AA221" i="3"/>
  <c r="AC220" i="3"/>
  <c r="AA220" i="3"/>
  <c r="AC219" i="3"/>
  <c r="AA219" i="3"/>
  <c r="AC218" i="3"/>
  <c r="AA218" i="3"/>
  <c r="AC217" i="3"/>
  <c r="AA217" i="3"/>
  <c r="AC216" i="3"/>
  <c r="AA216" i="3"/>
  <c r="AC215" i="3"/>
  <c r="AA215" i="3"/>
  <c r="AC214" i="3"/>
  <c r="AA214" i="3"/>
  <c r="AC213" i="3"/>
  <c r="AA213" i="3"/>
  <c r="AC212" i="3"/>
  <c r="AA212" i="3"/>
  <c r="AC211" i="3"/>
  <c r="AA211" i="3"/>
  <c r="AC210" i="3"/>
  <c r="AA210" i="3"/>
  <c r="AC209" i="3"/>
  <c r="AA209" i="3"/>
  <c r="AC208" i="3"/>
  <c r="AA208" i="3"/>
  <c r="AC207" i="3"/>
  <c r="AA207" i="3"/>
  <c r="AC206" i="3"/>
  <c r="AA206" i="3"/>
  <c r="AC205" i="3"/>
  <c r="AA205" i="3"/>
  <c r="AC204" i="3"/>
  <c r="AA204" i="3"/>
  <c r="AC203" i="3"/>
  <c r="AA203" i="3"/>
  <c r="AC202" i="3"/>
  <c r="AA202" i="3"/>
  <c r="AC201" i="3"/>
  <c r="AA201" i="3"/>
  <c r="AC200" i="3"/>
  <c r="AA200" i="3"/>
  <c r="AC199" i="3"/>
  <c r="AA199" i="3"/>
  <c r="AC198" i="3"/>
  <c r="AA198" i="3"/>
  <c r="AC197" i="3"/>
  <c r="AA197" i="3"/>
  <c r="AC196" i="3"/>
  <c r="AA196" i="3"/>
  <c r="AC195" i="3"/>
  <c r="AA195" i="3"/>
  <c r="AC194" i="3"/>
  <c r="AA194" i="3"/>
  <c r="AC193" i="3"/>
  <c r="AA193" i="3"/>
  <c r="AC192" i="3"/>
  <c r="AA192" i="3"/>
  <c r="AC191" i="3"/>
  <c r="AA191" i="3"/>
  <c r="AC190" i="3"/>
  <c r="AA190" i="3"/>
  <c r="AC189" i="3"/>
  <c r="AA189" i="3"/>
  <c r="AC188" i="3"/>
  <c r="AA188" i="3"/>
  <c r="AC187" i="3"/>
  <c r="AA187" i="3"/>
  <c r="AC186" i="3"/>
  <c r="AA186" i="3"/>
  <c r="AC185" i="3"/>
  <c r="AA185" i="3"/>
  <c r="AC184" i="3"/>
  <c r="AA184" i="3"/>
  <c r="AC183" i="3"/>
  <c r="AA183" i="3"/>
  <c r="AC182" i="3"/>
  <c r="AA182" i="3"/>
  <c r="AC181" i="3"/>
  <c r="AA181" i="3"/>
  <c r="AC180" i="3"/>
  <c r="AA180" i="3"/>
  <c r="AC179" i="3"/>
  <c r="AA179" i="3"/>
  <c r="AC178" i="3"/>
  <c r="AA178" i="3"/>
  <c r="AC177" i="3"/>
  <c r="AA177" i="3"/>
  <c r="AC176" i="3"/>
  <c r="AA176" i="3"/>
  <c r="AC175" i="3"/>
  <c r="AA175" i="3"/>
  <c r="AC174" i="3"/>
  <c r="AA174" i="3"/>
  <c r="AC173" i="3"/>
  <c r="AA173" i="3"/>
  <c r="AC172" i="3"/>
  <c r="AA172" i="3"/>
  <c r="AC171" i="3"/>
  <c r="AA171" i="3"/>
  <c r="AC170" i="3"/>
  <c r="AA170" i="3"/>
  <c r="AC169" i="3"/>
  <c r="AA169" i="3"/>
  <c r="AC168" i="3"/>
  <c r="AA168" i="3"/>
  <c r="AC167" i="3"/>
  <c r="AA167" i="3"/>
  <c r="AC166" i="3"/>
  <c r="AA166" i="3"/>
  <c r="AC165" i="3"/>
  <c r="AA165" i="3"/>
  <c r="AC164" i="3"/>
  <c r="AA164" i="3"/>
  <c r="AC163" i="3"/>
  <c r="AA163" i="3"/>
  <c r="AA162" i="3"/>
  <c r="AA161" i="3"/>
  <c r="AA160" i="3"/>
  <c r="AA159" i="3"/>
  <c r="AA158" i="3"/>
  <c r="AA157" i="3"/>
  <c r="AA156" i="3"/>
  <c r="AA155" i="3"/>
  <c r="AA154" i="3"/>
  <c r="AA153" i="3"/>
  <c r="AA152" i="3"/>
  <c r="AA151" i="3"/>
  <c r="AA150" i="3"/>
  <c r="AA149" i="3"/>
  <c r="AA148" i="3"/>
  <c r="AA147" i="3"/>
  <c r="AA146" i="3"/>
  <c r="AA145" i="3"/>
  <c r="AA144" i="3"/>
  <c r="AA143" i="3"/>
  <c r="AA142" i="3"/>
  <c r="AA141" i="3"/>
  <c r="AA140" i="3"/>
  <c r="AA139" i="3"/>
  <c r="AA138" i="3"/>
  <c r="AA137" i="3"/>
  <c r="AA136" i="3"/>
  <c r="AC135" i="3"/>
  <c r="AA135" i="3"/>
  <c r="AC134" i="3"/>
  <c r="AA134" i="3"/>
  <c r="AC133" i="3"/>
  <c r="AA133" i="3"/>
  <c r="G282" i="3" l="1"/>
  <c r="E282" i="3"/>
  <c r="G281" i="3"/>
  <c r="E281" i="3"/>
  <c r="G280" i="3"/>
  <c r="E280" i="3"/>
  <c r="G279" i="3"/>
  <c r="E279" i="3"/>
  <c r="G278" i="3"/>
  <c r="E278" i="3"/>
  <c r="G277" i="3"/>
  <c r="E277" i="3"/>
  <c r="G276" i="3"/>
  <c r="E276" i="3"/>
  <c r="G275" i="3"/>
  <c r="E275" i="3"/>
  <c r="G274" i="3"/>
  <c r="E274" i="3"/>
  <c r="G273" i="3"/>
  <c r="E273" i="3"/>
  <c r="G272" i="3"/>
  <c r="E272" i="3"/>
  <c r="G271" i="3"/>
  <c r="E271" i="3"/>
  <c r="G270" i="3"/>
  <c r="E270" i="3"/>
  <c r="G269" i="3"/>
  <c r="E269" i="3"/>
  <c r="G268" i="3"/>
  <c r="E268" i="3"/>
  <c r="G267" i="3"/>
  <c r="E267" i="3"/>
  <c r="G266" i="3"/>
  <c r="E266" i="3"/>
  <c r="G265" i="3"/>
  <c r="E265" i="3"/>
  <c r="G264" i="3"/>
  <c r="E264" i="3"/>
  <c r="G263" i="3"/>
  <c r="E263" i="3"/>
  <c r="G262" i="3"/>
  <c r="E262" i="3"/>
  <c r="G261" i="3"/>
  <c r="E261" i="3"/>
  <c r="G260" i="3"/>
  <c r="E260" i="3"/>
  <c r="G259" i="3"/>
  <c r="E259" i="3"/>
  <c r="G258" i="3"/>
  <c r="E258" i="3"/>
  <c r="G257" i="3"/>
  <c r="E257" i="3"/>
  <c r="G256" i="3"/>
  <c r="E256" i="3"/>
  <c r="G255" i="3"/>
  <c r="E255" i="3"/>
  <c r="G254" i="3"/>
  <c r="E254" i="3"/>
  <c r="G253" i="3"/>
  <c r="E253" i="3"/>
  <c r="G252" i="3"/>
  <c r="E252" i="3"/>
  <c r="G251" i="3"/>
  <c r="E251" i="3"/>
  <c r="G250" i="3"/>
  <c r="E250" i="3"/>
  <c r="G249" i="3"/>
  <c r="E249" i="3"/>
  <c r="G248" i="3"/>
  <c r="E248" i="3"/>
  <c r="G247" i="3"/>
  <c r="E247" i="3"/>
  <c r="G246" i="3"/>
  <c r="E246" i="3"/>
  <c r="G245" i="3"/>
  <c r="E245" i="3"/>
  <c r="G244" i="3"/>
  <c r="E244" i="3"/>
  <c r="G243" i="3"/>
  <c r="E243" i="3"/>
  <c r="G242" i="3"/>
  <c r="E242" i="3"/>
  <c r="G241" i="3"/>
  <c r="E241" i="3"/>
  <c r="G240" i="3"/>
  <c r="E240" i="3"/>
  <c r="G239" i="3"/>
  <c r="E239" i="3"/>
  <c r="G238" i="3"/>
  <c r="E238" i="3"/>
  <c r="G237" i="3"/>
  <c r="E237" i="3"/>
  <c r="G236" i="3"/>
  <c r="E236" i="3"/>
  <c r="G235" i="3"/>
  <c r="E235" i="3"/>
  <c r="G234" i="3"/>
  <c r="E234" i="3"/>
  <c r="G233" i="3"/>
  <c r="E233" i="3"/>
  <c r="G232" i="3"/>
  <c r="E232" i="3"/>
  <c r="G231" i="3"/>
  <c r="E231" i="3"/>
  <c r="G230" i="3"/>
  <c r="E230" i="3"/>
  <c r="G229" i="3"/>
  <c r="E229" i="3"/>
  <c r="G228" i="3"/>
  <c r="E228" i="3"/>
  <c r="G227" i="3"/>
  <c r="E227" i="3"/>
  <c r="G226" i="3"/>
  <c r="E226" i="3"/>
  <c r="G225" i="3"/>
  <c r="E225" i="3"/>
  <c r="G224" i="3"/>
  <c r="E224" i="3"/>
  <c r="G223" i="3"/>
  <c r="E223" i="3"/>
  <c r="G222" i="3"/>
  <c r="E222" i="3"/>
  <c r="G221" i="3"/>
  <c r="E221" i="3"/>
  <c r="G220" i="3"/>
  <c r="E220" i="3"/>
  <c r="G219" i="3"/>
  <c r="E219" i="3"/>
  <c r="G218" i="3"/>
  <c r="E218" i="3"/>
  <c r="G217" i="3"/>
  <c r="E217" i="3"/>
  <c r="G216" i="3"/>
  <c r="E216" i="3"/>
  <c r="G215" i="3"/>
  <c r="E215" i="3"/>
  <c r="G214" i="3"/>
  <c r="E214" i="3"/>
  <c r="G213" i="3"/>
  <c r="E213" i="3"/>
  <c r="G212" i="3"/>
  <c r="E212" i="3"/>
  <c r="G211" i="3"/>
  <c r="E211" i="3"/>
  <c r="G210" i="3"/>
  <c r="E210" i="3"/>
  <c r="G209" i="3"/>
  <c r="E209" i="3"/>
  <c r="G208" i="3"/>
  <c r="E208" i="3"/>
  <c r="G207" i="3"/>
  <c r="E207" i="3"/>
  <c r="G206" i="3"/>
  <c r="E206" i="3"/>
  <c r="G205" i="3"/>
  <c r="E205" i="3"/>
  <c r="G204" i="3"/>
  <c r="E204" i="3"/>
  <c r="G203" i="3"/>
  <c r="E203" i="3"/>
  <c r="G202" i="3"/>
  <c r="E202" i="3"/>
  <c r="G201" i="3"/>
  <c r="E201" i="3"/>
  <c r="G200" i="3"/>
  <c r="E200" i="3"/>
  <c r="G199" i="3"/>
  <c r="E199" i="3"/>
  <c r="G198" i="3"/>
  <c r="E198" i="3"/>
  <c r="G197" i="3"/>
  <c r="E197" i="3"/>
  <c r="G196" i="3"/>
  <c r="E196" i="3"/>
  <c r="G195" i="3"/>
  <c r="E195" i="3"/>
  <c r="G194" i="3"/>
  <c r="E194" i="3"/>
  <c r="G193" i="3"/>
  <c r="E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G165" i="3"/>
  <c r="E165" i="3"/>
  <c r="G164" i="3"/>
  <c r="E164" i="3"/>
  <c r="G163" i="3"/>
  <c r="E163" i="3"/>
  <c r="G135" i="3"/>
  <c r="G134" i="3"/>
  <c r="G13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F131" i="3"/>
  <c r="AB53" i="3"/>
  <c r="AB52" i="3"/>
  <c r="AB51" i="3"/>
  <c r="AB50" i="3"/>
  <c r="AB49" i="3"/>
  <c r="AB48" i="3"/>
  <c r="AB47" i="3"/>
  <c r="AB46" i="3"/>
  <c r="AB45" i="3"/>
  <c r="AB44" i="3"/>
  <c r="AB43" i="3"/>
  <c r="AB42" i="3"/>
  <c r="AB41" i="3"/>
  <c r="G53" i="3"/>
  <c r="F53" i="3"/>
  <c r="G52" i="3"/>
  <c r="F52" i="3"/>
  <c r="G51" i="3"/>
  <c r="F51" i="3"/>
  <c r="G50" i="3"/>
  <c r="F50" i="3"/>
  <c r="G49" i="3"/>
  <c r="F49" i="3"/>
  <c r="G48" i="3"/>
  <c r="F48" i="3"/>
  <c r="G47" i="3"/>
  <c r="F47" i="3"/>
  <c r="G46" i="3"/>
  <c r="F46" i="3"/>
  <c r="G45" i="3"/>
  <c r="F45" i="3"/>
  <c r="G44" i="3"/>
  <c r="F44" i="3"/>
  <c r="G43" i="3"/>
  <c r="F43" i="3"/>
  <c r="G42" i="3"/>
  <c r="F42" i="3"/>
  <c r="G41" i="3"/>
  <c r="F41" i="3"/>
  <c r="S1" i="1" l="1"/>
  <c r="S1" i="3"/>
  <c r="G2" i="1"/>
  <c r="AB8" i="3" l="1"/>
  <c r="G128" i="3" l="1"/>
  <c r="AB105" i="3"/>
  <c r="G131" i="3" l="1"/>
  <c r="S6" i="3" l="1"/>
  <c r="F2" i="3"/>
  <c r="S2" i="3"/>
  <c r="S7" i="3" l="1" a="1"/>
  <c r="S7" i="3" s="1"/>
  <c r="S24" i="3" a="1"/>
  <c r="S24" i="3" s="1"/>
  <c r="S23" i="3"/>
  <c r="S3" i="1"/>
  <c r="S2" i="1"/>
  <c r="S3" i="3"/>
  <c r="AO2" i="1" l="1"/>
  <c r="AO7" i="1" s="1" a="1"/>
  <c r="AO7" i="1" s="1"/>
  <c r="T23" i="3" a="1"/>
  <c r="T23" i="3"/>
  <c r="AO3" i="1"/>
  <c r="AO2" i="3"/>
  <c r="AO6" i="3" l="1"/>
  <c r="AO7" i="3" s="1" a="1"/>
  <c r="AO7" i="3" s="1"/>
  <c r="K280" i="3"/>
  <c r="K253" i="3"/>
  <c r="K255" i="3"/>
  <c r="K278" i="3"/>
  <c r="K272" i="3"/>
  <c r="K282" i="3"/>
  <c r="K276" i="3"/>
  <c r="K270" i="3"/>
  <c r="K264" i="3"/>
  <c r="K274" i="3"/>
  <c r="K268" i="3"/>
  <c r="K262" i="3"/>
  <c r="K256" i="3"/>
  <c r="K266" i="3"/>
  <c r="K260" i="3"/>
  <c r="K254" i="3"/>
  <c r="K258" i="3"/>
  <c r="K281" i="3"/>
  <c r="K275" i="3"/>
  <c r="K277" i="3"/>
  <c r="K279" i="3"/>
  <c r="K273" i="3"/>
  <c r="K267" i="3"/>
  <c r="K269" i="3"/>
  <c r="K271" i="3"/>
  <c r="K265" i="3"/>
  <c r="K259" i="3"/>
  <c r="K261" i="3"/>
  <c r="K263" i="3"/>
  <c r="K257"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87" i="3"/>
  <c r="K179" i="3"/>
  <c r="K171" i="3"/>
  <c r="K190" i="3"/>
  <c r="K182" i="3"/>
  <c r="K188" i="3"/>
  <c r="K180" i="3"/>
  <c r="K172" i="3"/>
  <c r="K174" i="3"/>
  <c r="K166" i="3"/>
  <c r="K191" i="3"/>
  <c r="K175" i="3"/>
  <c r="K167" i="3"/>
  <c r="K189" i="3"/>
  <c r="K181" i="3"/>
  <c r="K173" i="3"/>
  <c r="K165" i="3"/>
  <c r="K164" i="3"/>
  <c r="K163" i="3"/>
  <c r="K192" i="3"/>
  <c r="K184" i="3"/>
  <c r="K176" i="3"/>
  <c r="K168" i="3"/>
  <c r="K185" i="3"/>
  <c r="K177" i="3"/>
  <c r="K169" i="3"/>
  <c r="K186" i="3"/>
  <c r="K178" i="3"/>
  <c r="K170" i="3"/>
  <c r="K183" i="3"/>
  <c r="K156" i="3"/>
  <c r="K151" i="3"/>
  <c r="K145" i="3"/>
  <c r="K137" i="3"/>
  <c r="K133" i="3"/>
  <c r="K139" i="3"/>
  <c r="K146" i="3"/>
  <c r="K162" i="3"/>
  <c r="K150" i="3"/>
  <c r="K144" i="3"/>
  <c r="K136" i="3"/>
  <c r="K159" i="3"/>
  <c r="K141" i="3"/>
  <c r="K153" i="3"/>
  <c r="K152" i="3"/>
  <c r="K157" i="3"/>
  <c r="K138" i="3"/>
  <c r="K161" i="3"/>
  <c r="K155" i="3"/>
  <c r="K143" i="3"/>
  <c r="K135" i="3"/>
  <c r="K160" i="3"/>
  <c r="K154" i="3"/>
  <c r="K149" i="3"/>
  <c r="K142" i="3"/>
  <c r="K134" i="3"/>
  <c r="K148" i="3"/>
  <c r="K158" i="3"/>
  <c r="K140" i="3"/>
  <c r="K147" i="3"/>
  <c r="AO3" i="3"/>
  <c r="S27" i="3" l="1" a="1"/>
  <c r="S27" i="3" s="1"/>
  <c r="S28" i="3" s="1"/>
  <c r="S31" i="3" s="1"/>
  <c r="AK133" i="3" l="1"/>
  <c r="AK280" i="3"/>
  <c r="AK272" i="3"/>
  <c r="AK264" i="3"/>
  <c r="AK256" i="3"/>
  <c r="AK248" i="3"/>
  <c r="AK240" i="3"/>
  <c r="AK232" i="3"/>
  <c r="AK224" i="3"/>
  <c r="AK216" i="3"/>
  <c r="AK208" i="3"/>
  <c r="AK200" i="3"/>
  <c r="AK192" i="3"/>
  <c r="AK184" i="3"/>
  <c r="AK176" i="3"/>
  <c r="AK168" i="3"/>
  <c r="AK160" i="3"/>
  <c r="AK152" i="3"/>
  <c r="AK144" i="3"/>
  <c r="AK136" i="3"/>
  <c r="AK151" i="3"/>
  <c r="AK261" i="3"/>
  <c r="AK253" i="3"/>
  <c r="AK245" i="3"/>
  <c r="AK237" i="3"/>
  <c r="AK229" i="3"/>
  <c r="AK221" i="3"/>
  <c r="AK205" i="3"/>
  <c r="AK189" i="3"/>
  <c r="AK173" i="3"/>
  <c r="AK157" i="3"/>
  <c r="AK268" i="3"/>
  <c r="AK252" i="3"/>
  <c r="AK244" i="3"/>
  <c r="AK220" i="3"/>
  <c r="AK204" i="3"/>
  <c r="AK172" i="3"/>
  <c r="AK140" i="3"/>
  <c r="AK279" i="3"/>
  <c r="AK271" i="3"/>
  <c r="AK263" i="3"/>
  <c r="AK255" i="3"/>
  <c r="AK247" i="3"/>
  <c r="AK239" i="3"/>
  <c r="AK231" i="3"/>
  <c r="AK223" i="3"/>
  <c r="AK215" i="3"/>
  <c r="AK207" i="3"/>
  <c r="AK199" i="3"/>
  <c r="AK191" i="3"/>
  <c r="AK183" i="3"/>
  <c r="AK175" i="3"/>
  <c r="AK167" i="3"/>
  <c r="AK159" i="3"/>
  <c r="AK143" i="3"/>
  <c r="AK135" i="3"/>
  <c r="AK269" i="3"/>
  <c r="AK197" i="3"/>
  <c r="AK165" i="3"/>
  <c r="AK141" i="3"/>
  <c r="AK228" i="3"/>
  <c r="AK188" i="3"/>
  <c r="AK148" i="3"/>
  <c r="AK278" i="3"/>
  <c r="AK270" i="3"/>
  <c r="AK262" i="3"/>
  <c r="AK254" i="3"/>
  <c r="AK246" i="3"/>
  <c r="AK238" i="3"/>
  <c r="AK230" i="3"/>
  <c r="AK222" i="3"/>
  <c r="AK214" i="3"/>
  <c r="AK206" i="3"/>
  <c r="AK198" i="3"/>
  <c r="AK190" i="3"/>
  <c r="AK182" i="3"/>
  <c r="AK174" i="3"/>
  <c r="AK166" i="3"/>
  <c r="AK158" i="3"/>
  <c r="AK150" i="3"/>
  <c r="AK142" i="3"/>
  <c r="AK134" i="3"/>
  <c r="AK277" i="3"/>
  <c r="AK213" i="3"/>
  <c r="AK181" i="3"/>
  <c r="AK149" i="3"/>
  <c r="AK276" i="3"/>
  <c r="AK236" i="3"/>
  <c r="AK212" i="3"/>
  <c r="AK180" i="3"/>
  <c r="AK156" i="3"/>
  <c r="AK275" i="3"/>
  <c r="AK267" i="3"/>
  <c r="AK259" i="3"/>
  <c r="AK251" i="3"/>
  <c r="AK243" i="3"/>
  <c r="AK235" i="3"/>
  <c r="AK227" i="3"/>
  <c r="AK219" i="3"/>
  <c r="AK211" i="3"/>
  <c r="AK203" i="3"/>
  <c r="AK195" i="3"/>
  <c r="AK187" i="3"/>
  <c r="AK179" i="3"/>
  <c r="AK171" i="3"/>
  <c r="AK163" i="3"/>
  <c r="AK155" i="3"/>
  <c r="AK147" i="3"/>
  <c r="AK139" i="3"/>
  <c r="AK282" i="3"/>
  <c r="AK274" i="3"/>
  <c r="AK266" i="3"/>
  <c r="AK258" i="3"/>
  <c r="AK250" i="3"/>
  <c r="AK242" i="3"/>
  <c r="AK234" i="3"/>
  <c r="AK226" i="3"/>
  <c r="AK218" i="3"/>
  <c r="AK210" i="3"/>
  <c r="AK202" i="3"/>
  <c r="AK194" i="3"/>
  <c r="AK186" i="3"/>
  <c r="AK178" i="3"/>
  <c r="AK170" i="3"/>
  <c r="AK162" i="3"/>
  <c r="AK154" i="3"/>
  <c r="AK146" i="3"/>
  <c r="AK138" i="3"/>
  <c r="AK281" i="3"/>
  <c r="AK273" i="3"/>
  <c r="AK265" i="3"/>
  <c r="AK257" i="3"/>
  <c r="AK249" i="3"/>
  <c r="AK241" i="3"/>
  <c r="AK233" i="3"/>
  <c r="AK225" i="3"/>
  <c r="AK217" i="3"/>
  <c r="AK209" i="3"/>
  <c r="AK201" i="3"/>
  <c r="AK193" i="3"/>
  <c r="AK185" i="3"/>
  <c r="AK177" i="3"/>
  <c r="AK169" i="3"/>
  <c r="AK161" i="3"/>
  <c r="AK153" i="3"/>
  <c r="AK145" i="3"/>
  <c r="AK137" i="3"/>
  <c r="AK260" i="3"/>
  <c r="AK196" i="3"/>
  <c r="AK164" i="3"/>
  <c r="T31" i="3" a="1"/>
  <c r="T31" i="3" s="1"/>
  <c r="S32" i="3"/>
  <c r="S35" i="3" s="1"/>
  <c r="S36" i="3" s="1"/>
  <c r="O188" i="3"/>
  <c r="O182" i="3"/>
  <c r="O168" i="3"/>
  <c r="O177" i="3"/>
  <c r="O169" i="3"/>
  <c r="O178" i="3"/>
  <c r="O192" i="3"/>
  <c r="O181" i="3"/>
  <c r="O171" i="3"/>
  <c r="O167" i="3"/>
  <c r="O185" i="3"/>
  <c r="O176" i="3"/>
  <c r="O191" i="3"/>
  <c r="O170" i="3"/>
  <c r="O166" i="3"/>
  <c r="O184" i="3"/>
  <c r="O179" i="3"/>
  <c r="O173" i="3"/>
  <c r="O208" i="3"/>
  <c r="O196" i="3"/>
  <c r="O213" i="3"/>
  <c r="O245" i="3"/>
  <c r="O277" i="3"/>
  <c r="O228" i="3"/>
  <c r="O210" i="3"/>
  <c r="O242" i="3"/>
  <c r="O274" i="3"/>
  <c r="O268" i="3"/>
  <c r="O207" i="3"/>
  <c r="O239" i="3"/>
  <c r="O271" i="3"/>
  <c r="O212" i="3"/>
  <c r="O217" i="3"/>
  <c r="O249" i="3"/>
  <c r="O281" i="3"/>
  <c r="O236" i="3"/>
  <c r="O214" i="3"/>
  <c r="O246" i="3"/>
  <c r="O278" i="3"/>
  <c r="O211" i="3"/>
  <c r="O243" i="3"/>
  <c r="O275" i="3"/>
  <c r="O224" i="3"/>
  <c r="O186" i="3"/>
  <c r="O221" i="3"/>
  <c r="O253" i="3"/>
  <c r="O248" i="3"/>
  <c r="O163" i="3"/>
  <c r="O218" i="3"/>
  <c r="O282" i="3"/>
  <c r="O164" i="3"/>
  <c r="O247" i="3"/>
  <c r="O232" i="3"/>
  <c r="O193" i="3"/>
  <c r="O225" i="3"/>
  <c r="O257" i="3"/>
  <c r="O256" i="3"/>
  <c r="O180" i="3"/>
  <c r="O222" i="3"/>
  <c r="O254" i="3"/>
  <c r="O189" i="3"/>
  <c r="O175" i="3"/>
  <c r="O219" i="3"/>
  <c r="O251" i="3"/>
  <c r="O244" i="3"/>
  <c r="O197" i="3"/>
  <c r="O229" i="3"/>
  <c r="O261" i="3"/>
  <c r="O172" i="3"/>
  <c r="O264" i="3"/>
  <c r="O194" i="3"/>
  <c r="O226" i="3"/>
  <c r="O258" i="3"/>
  <c r="O204" i="3"/>
  <c r="O190" i="3"/>
  <c r="O223" i="3"/>
  <c r="O255" i="3"/>
  <c r="O252" i="3"/>
  <c r="O201" i="3"/>
  <c r="O233" i="3"/>
  <c r="O265" i="3"/>
  <c r="O187" i="3"/>
  <c r="O276" i="3"/>
  <c r="O198" i="3"/>
  <c r="O230" i="3"/>
  <c r="O262" i="3"/>
  <c r="O220" i="3"/>
  <c r="O183" i="3"/>
  <c r="O195" i="3"/>
  <c r="O227" i="3"/>
  <c r="O259" i="3"/>
  <c r="O260" i="3"/>
  <c r="O205" i="3"/>
  <c r="O237" i="3"/>
  <c r="O269" i="3"/>
  <c r="O200" i="3"/>
  <c r="O202" i="3"/>
  <c r="O234" i="3"/>
  <c r="O266" i="3"/>
  <c r="O240" i="3"/>
  <c r="O165" i="3"/>
  <c r="O199" i="3"/>
  <c r="O231" i="3"/>
  <c r="O263" i="3"/>
  <c r="O280" i="3"/>
  <c r="O209" i="3"/>
  <c r="O241" i="3"/>
  <c r="O273" i="3"/>
  <c r="O216" i="3"/>
  <c r="O206" i="3"/>
  <c r="O238" i="3"/>
  <c r="O270" i="3"/>
  <c r="O272" i="3"/>
  <c r="O203" i="3"/>
  <c r="O235" i="3"/>
  <c r="O267" i="3"/>
  <c r="O250" i="3"/>
  <c r="O174" i="3"/>
  <c r="O215" i="3"/>
  <c r="O279" i="3"/>
  <c r="AK49" i="3"/>
  <c r="AK41" i="3"/>
  <c r="AK50" i="3"/>
  <c r="AK42" i="3"/>
  <c r="AK51" i="3"/>
  <c r="AK43" i="3"/>
  <c r="AK52" i="3"/>
  <c r="AK44" i="3"/>
  <c r="AK53" i="3"/>
  <c r="AK45" i="3"/>
  <c r="AK46" i="3"/>
  <c r="AK47" i="3"/>
  <c r="AK48" i="3"/>
  <c r="O53" i="3"/>
  <c r="O52" i="3"/>
  <c r="O51" i="3"/>
  <c r="O50" i="3"/>
  <c r="O49" i="3"/>
  <c r="O48" i="3"/>
  <c r="O47" i="3"/>
  <c r="O46" i="3"/>
  <c r="O45" i="3"/>
  <c r="O44" i="3"/>
  <c r="O43" i="3"/>
  <c r="O42" i="3"/>
  <c r="O41" i="3"/>
  <c r="O151" i="3"/>
  <c r="O138" i="3"/>
  <c r="O147" i="3"/>
  <c r="O136" i="3"/>
  <c r="O144" i="3"/>
  <c r="O142" i="3"/>
  <c r="O140" i="3"/>
  <c r="O149" i="3"/>
  <c r="O154" i="3"/>
  <c r="O134" i="3"/>
  <c r="O150" i="3"/>
  <c r="O162" i="3"/>
  <c r="O146" i="3"/>
  <c r="O135" i="3"/>
  <c r="O160" i="3"/>
  <c r="O161" i="3"/>
  <c r="O143" i="3"/>
  <c r="O133" i="3"/>
  <c r="O152" i="3"/>
  <c r="O139" i="3"/>
  <c r="O141" i="3"/>
  <c r="O153" i="3"/>
  <c r="O157" i="3"/>
  <c r="O145" i="3"/>
  <c r="O159" i="3"/>
  <c r="O155" i="3"/>
  <c r="O137" i="3"/>
  <c r="O158" i="3"/>
  <c r="O148" i="3"/>
  <c r="O156" i="3"/>
  <c r="AK72" i="3"/>
  <c r="AB80" i="3"/>
  <c r="M274" i="3" l="1"/>
  <c r="M266" i="3"/>
  <c r="M263" i="3"/>
  <c r="M281" i="3"/>
  <c r="M276" i="3"/>
  <c r="M282" i="3"/>
  <c r="M265" i="3"/>
  <c r="M278" i="3"/>
  <c r="M258" i="3"/>
  <c r="M267" i="3"/>
  <c r="M254" i="3"/>
  <c r="M279" i="3"/>
  <c r="M253" i="3"/>
  <c r="M269" i="3"/>
  <c r="M260" i="3"/>
  <c r="M256" i="3"/>
  <c r="M255" i="3"/>
  <c r="M271" i="3"/>
  <c r="M264" i="3"/>
  <c r="M262" i="3"/>
  <c r="M257" i="3"/>
  <c r="M273" i="3"/>
  <c r="M268" i="3"/>
  <c r="M270" i="3"/>
  <c r="M259" i="3"/>
  <c r="M275" i="3"/>
  <c r="M272" i="3"/>
  <c r="M280" i="3"/>
  <c r="M261" i="3"/>
  <c r="M277"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16" i="3"/>
  <c r="M213" i="3"/>
  <c r="M211" i="3"/>
  <c r="M208" i="3"/>
  <c r="M205" i="3"/>
  <c r="M202" i="3"/>
  <c r="M200" i="3"/>
  <c r="M197" i="3"/>
  <c r="M194" i="3"/>
  <c r="M221" i="3"/>
  <c r="M219" i="3"/>
  <c r="M218" i="3"/>
  <c r="M217" i="3"/>
  <c r="M215" i="3"/>
  <c r="M212" i="3"/>
  <c r="M209" i="3"/>
  <c r="M206" i="3"/>
  <c r="M203" i="3"/>
  <c r="M199" i="3"/>
  <c r="M195" i="3"/>
  <c r="M220" i="3"/>
  <c r="M214" i="3"/>
  <c r="M210" i="3"/>
  <c r="M207" i="3"/>
  <c r="M204" i="3"/>
  <c r="M201" i="3"/>
  <c r="M198" i="3"/>
  <c r="M196" i="3"/>
  <c r="M193" i="3"/>
  <c r="M189" i="3"/>
  <c r="M181" i="3"/>
  <c r="M173" i="3"/>
  <c r="M165" i="3"/>
  <c r="M164" i="3"/>
  <c r="M163" i="3"/>
  <c r="M176" i="3"/>
  <c r="M169" i="3"/>
  <c r="M190" i="3"/>
  <c r="M182" i="3"/>
  <c r="M174" i="3"/>
  <c r="M166" i="3"/>
  <c r="M184" i="3"/>
  <c r="M191" i="3"/>
  <c r="M183" i="3"/>
  <c r="M175" i="3"/>
  <c r="M167" i="3"/>
  <c r="M192" i="3"/>
  <c r="M168" i="3"/>
  <c r="M186" i="3"/>
  <c r="M178" i="3"/>
  <c r="M170" i="3"/>
  <c r="M187" i="3"/>
  <c r="M179" i="3"/>
  <c r="M171" i="3"/>
  <c r="M188" i="3"/>
  <c r="M180" i="3"/>
  <c r="M172" i="3"/>
  <c r="M185" i="3"/>
  <c r="M177" i="3"/>
  <c r="M140" i="3"/>
  <c r="M136" i="3"/>
  <c r="M158" i="3"/>
  <c r="M146" i="3"/>
  <c r="M152" i="3"/>
  <c r="M156" i="3"/>
  <c r="M155" i="3"/>
  <c r="M161" i="3"/>
  <c r="M153" i="3"/>
  <c r="M159" i="3"/>
  <c r="M151" i="3"/>
  <c r="M154" i="3"/>
  <c r="M135" i="3"/>
  <c r="M141" i="3"/>
  <c r="M160" i="3"/>
  <c r="M145" i="3"/>
  <c r="M133" i="3"/>
  <c r="M157" i="3"/>
  <c r="M149" i="3"/>
  <c r="M142" i="3"/>
  <c r="M150" i="3"/>
  <c r="M147" i="3"/>
  <c r="M139" i="3"/>
  <c r="M134" i="3"/>
  <c r="M143" i="3"/>
  <c r="M138" i="3"/>
  <c r="M137" i="3"/>
  <c r="M144" i="3"/>
  <c r="M162" i="3"/>
  <c r="M148" i="3"/>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 r="G130" i="3"/>
  <c r="G129"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O65" i="3" s="1"/>
  <c r="G64" i="3"/>
  <c r="G63" i="3"/>
  <c r="G62" i="3"/>
  <c r="G61" i="3"/>
  <c r="G60" i="3"/>
  <c r="G59" i="3"/>
  <c r="G58" i="3"/>
  <c r="O58" i="3" s="1"/>
  <c r="G57" i="3"/>
  <c r="G56" i="3"/>
  <c r="G55" i="3"/>
  <c r="O55" i="3" s="1"/>
  <c r="G54" i="3"/>
  <c r="G40" i="3"/>
  <c r="G39" i="3"/>
  <c r="G38" i="3"/>
  <c r="G37" i="3"/>
  <c r="G36" i="3"/>
  <c r="G35" i="3"/>
  <c r="G34" i="3"/>
  <c r="G33" i="3"/>
  <c r="G32" i="3"/>
  <c r="G31" i="3"/>
  <c r="O31" i="3" s="1"/>
  <c r="G30" i="3"/>
  <c r="G29" i="3"/>
  <c r="G28" i="3"/>
  <c r="G27" i="3"/>
  <c r="G26" i="3"/>
  <c r="G25" i="3"/>
  <c r="G24" i="3"/>
  <c r="G23" i="3"/>
  <c r="G22" i="3"/>
  <c r="G21" i="3"/>
  <c r="G20" i="3"/>
  <c r="O20" i="3" s="1"/>
  <c r="G19" i="3"/>
  <c r="G18" i="3"/>
  <c r="G17" i="3"/>
  <c r="G16" i="3"/>
  <c r="O16" i="3" s="1"/>
  <c r="G15" i="3"/>
  <c r="G14" i="3"/>
  <c r="G13" i="3"/>
  <c r="G12" i="3"/>
  <c r="G11" i="3"/>
  <c r="G10" i="3"/>
  <c r="G9" i="3"/>
  <c r="O9" i="3" s="1"/>
  <c r="G8" i="3"/>
  <c r="G7" i="3"/>
  <c r="G6" i="3"/>
  <c r="G5" i="3"/>
  <c r="O5" i="3" s="1"/>
  <c r="G4" i="3"/>
  <c r="O4" i="3" s="1"/>
  <c r="G3" i="3"/>
  <c r="G2" i="3"/>
  <c r="O2" i="3" s="1"/>
  <c r="F3" i="3"/>
  <c r="F4" i="3"/>
  <c r="F5" i="3"/>
  <c r="F6" i="3"/>
  <c r="F7" i="3"/>
  <c r="F8" i="3"/>
  <c r="F9" i="3"/>
  <c r="F10" i="3"/>
  <c r="F11" i="3"/>
  <c r="F12" i="3"/>
  <c r="F13" i="3"/>
  <c r="F14" i="3"/>
  <c r="F130" i="3"/>
  <c r="F129" i="3"/>
  <c r="F128" i="3"/>
  <c r="F127" i="3"/>
  <c r="F126" i="3"/>
  <c r="F125" i="3"/>
  <c r="F124" i="3"/>
  <c r="F123" i="3"/>
  <c r="F122" i="3"/>
  <c r="F121" i="3"/>
  <c r="F120" i="3"/>
  <c r="F119" i="3"/>
  <c r="F118" i="3"/>
  <c r="AB104" i="3"/>
  <c r="F117" i="3"/>
  <c r="AB103" i="3"/>
  <c r="F116" i="3"/>
  <c r="AB102" i="3"/>
  <c r="F115" i="3"/>
  <c r="AB101" i="3"/>
  <c r="F114" i="3"/>
  <c r="AB100" i="3"/>
  <c r="F113" i="3"/>
  <c r="AB99" i="3"/>
  <c r="F112" i="3"/>
  <c r="AB98" i="3"/>
  <c r="F111" i="3"/>
  <c r="AB97" i="3"/>
  <c r="F110" i="3"/>
  <c r="AB96" i="3"/>
  <c r="F109" i="3"/>
  <c r="AB95" i="3"/>
  <c r="F108" i="3"/>
  <c r="AB94" i="3"/>
  <c r="F107" i="3"/>
  <c r="AB93" i="3"/>
  <c r="F106" i="3"/>
  <c r="AB92" i="3"/>
  <c r="AB91" i="3"/>
  <c r="AB90" i="3"/>
  <c r="AB89" i="3"/>
  <c r="AB88" i="3"/>
  <c r="AB87" i="3"/>
  <c r="AB86" i="3"/>
  <c r="AB85" i="3"/>
  <c r="AB84" i="3"/>
  <c r="AB83" i="3"/>
  <c r="AB82" i="3"/>
  <c r="AB81" i="3"/>
  <c r="F105" i="3"/>
  <c r="F104" i="3"/>
  <c r="F103" i="3"/>
  <c r="F102" i="3"/>
  <c r="F101" i="3"/>
  <c r="F100" i="3"/>
  <c r="F99" i="3"/>
  <c r="F98" i="3"/>
  <c r="F97" i="3"/>
  <c r="F96" i="3"/>
  <c r="F95" i="3"/>
  <c r="F94" i="3"/>
  <c r="F93" i="3"/>
  <c r="AB66" i="3"/>
  <c r="F92" i="3"/>
  <c r="AB65" i="3"/>
  <c r="F91" i="3"/>
  <c r="AB64" i="3"/>
  <c r="F90" i="3"/>
  <c r="AB63" i="3"/>
  <c r="F89" i="3"/>
  <c r="AB62" i="3"/>
  <c r="F88" i="3"/>
  <c r="AB61" i="3"/>
  <c r="F87" i="3"/>
  <c r="AB60" i="3"/>
  <c r="F86" i="3"/>
  <c r="AB59" i="3"/>
  <c r="F85" i="3"/>
  <c r="AB58" i="3"/>
  <c r="F84" i="3"/>
  <c r="AB57" i="3"/>
  <c r="F83" i="3"/>
  <c r="AB56" i="3"/>
  <c r="F82" i="3"/>
  <c r="AB55" i="3"/>
  <c r="F81" i="3"/>
  <c r="AB54" i="3"/>
  <c r="F80" i="3"/>
  <c r="AB40" i="3"/>
  <c r="F79" i="3"/>
  <c r="AB39" i="3"/>
  <c r="F78" i="3"/>
  <c r="AB38" i="3"/>
  <c r="F77" i="3"/>
  <c r="AB37" i="3"/>
  <c r="F76" i="3"/>
  <c r="AB36" i="3"/>
  <c r="F75" i="3"/>
  <c r="AB35" i="3"/>
  <c r="F74" i="3"/>
  <c r="AB34" i="3"/>
  <c r="F73" i="3"/>
  <c r="AB33" i="3"/>
  <c r="F72" i="3"/>
  <c r="AB32" i="3"/>
  <c r="F71" i="3"/>
  <c r="AB31" i="3"/>
  <c r="F70" i="3"/>
  <c r="AB30" i="3"/>
  <c r="F69" i="3"/>
  <c r="AB29" i="3"/>
  <c r="F68" i="3"/>
  <c r="AB28" i="3"/>
  <c r="F67" i="3"/>
  <c r="F66" i="3"/>
  <c r="F65" i="3"/>
  <c r="F64" i="3"/>
  <c r="F63" i="3"/>
  <c r="F62" i="3"/>
  <c r="F61" i="3"/>
  <c r="F60" i="3"/>
  <c r="F59" i="3"/>
  <c r="F58" i="3"/>
  <c r="F57" i="3"/>
  <c r="F56" i="3"/>
  <c r="F55" i="3"/>
  <c r="F54" i="3"/>
  <c r="AB27" i="3"/>
  <c r="F40" i="3"/>
  <c r="AB26" i="3"/>
  <c r="F39" i="3"/>
  <c r="AB25" i="3"/>
  <c r="F38" i="3"/>
  <c r="AB24" i="3"/>
  <c r="F37" i="3"/>
  <c r="AB23" i="3"/>
  <c r="F36" i="3"/>
  <c r="AB22" i="3"/>
  <c r="F35" i="3"/>
  <c r="AB21" i="3"/>
  <c r="F34" i="3"/>
  <c r="AB20" i="3"/>
  <c r="F33" i="3"/>
  <c r="AB19" i="3"/>
  <c r="F32" i="3"/>
  <c r="AB18" i="3"/>
  <c r="F31" i="3"/>
  <c r="AB17" i="3"/>
  <c r="F30" i="3"/>
  <c r="AB16" i="3"/>
  <c r="F29" i="3"/>
  <c r="AB15" i="3"/>
  <c r="F28" i="3"/>
  <c r="AB14" i="3"/>
  <c r="F27" i="3"/>
  <c r="AB13" i="3"/>
  <c r="F26" i="3"/>
  <c r="AB12" i="3"/>
  <c r="F25" i="3"/>
  <c r="AB11" i="3"/>
  <c r="F24" i="3"/>
  <c r="AB10" i="3"/>
  <c r="F23" i="3"/>
  <c r="AB9" i="3"/>
  <c r="F22" i="3"/>
  <c r="F21" i="3"/>
  <c r="AB7" i="3"/>
  <c r="F20" i="3"/>
  <c r="AB6" i="3"/>
  <c r="F19" i="3"/>
  <c r="AB5" i="3"/>
  <c r="F18" i="3"/>
  <c r="AB4" i="3"/>
  <c r="F17" i="3"/>
  <c r="AB3" i="3"/>
  <c r="F16" i="3"/>
  <c r="AB2" i="3"/>
  <c r="F15" i="3"/>
  <c r="AK76" i="3"/>
  <c r="AP10" i="3" a="1"/>
  <c r="AP10" i="3" s="1"/>
  <c r="U3" i="3"/>
  <c r="T10" i="3"/>
  <c r="AO4" i="1"/>
  <c r="S4" i="1"/>
  <c r="AB54" i="1"/>
  <c r="AB118" i="1"/>
  <c r="AB117" i="1"/>
  <c r="AB116" i="1"/>
  <c r="AB115" i="1"/>
  <c r="AB114" i="1"/>
  <c r="AB113" i="1"/>
  <c r="AB112" i="1"/>
  <c r="AB111" i="1"/>
  <c r="AB110" i="1"/>
  <c r="AB109" i="1"/>
  <c r="AB108" i="1"/>
  <c r="AB107" i="1"/>
  <c r="AB106" i="1"/>
  <c r="AB105" i="1"/>
  <c r="AB104" i="1"/>
  <c r="AB103" i="1"/>
  <c r="AB102" i="1"/>
  <c r="AB101" i="1"/>
  <c r="AB100" i="1"/>
  <c r="AB99" i="1"/>
  <c r="AB98" i="1"/>
  <c r="AB97" i="1"/>
  <c r="AB96" i="1"/>
  <c r="AB95" i="1"/>
  <c r="AB94" i="1"/>
  <c r="AB93" i="1"/>
  <c r="AB92" i="1"/>
  <c r="AB91" i="1"/>
  <c r="AB90" i="1"/>
  <c r="AB89" i="1"/>
  <c r="AB88" i="1"/>
  <c r="AB87" i="1"/>
  <c r="AB86" i="1"/>
  <c r="AB85" i="1"/>
  <c r="AB84" i="1"/>
  <c r="AB83" i="1"/>
  <c r="AB82" i="1"/>
  <c r="AB81" i="1"/>
  <c r="AB80" i="1"/>
  <c r="AB79" i="1"/>
  <c r="AB78" i="1"/>
  <c r="AB77" i="1"/>
  <c r="AB76" i="1"/>
  <c r="AB75" i="1"/>
  <c r="AB74" i="1"/>
  <c r="AB73" i="1"/>
  <c r="AB72" i="1"/>
  <c r="AB71" i="1"/>
  <c r="AB70" i="1"/>
  <c r="AB69" i="1"/>
  <c r="AB68" i="1"/>
  <c r="AB67" i="1"/>
  <c r="AB66" i="1"/>
  <c r="AB65" i="1"/>
  <c r="AB64" i="1"/>
  <c r="AB63" i="1"/>
  <c r="AB62" i="1"/>
  <c r="AB61" i="1"/>
  <c r="AB60" i="1"/>
  <c r="AB59" i="1"/>
  <c r="AB58" i="1"/>
  <c r="AB57" i="1"/>
  <c r="AB56" i="1"/>
  <c r="AB55" i="1"/>
  <c r="AB53" i="1"/>
  <c r="AB52" i="1"/>
  <c r="AB51" i="1"/>
  <c r="AB50" i="1"/>
  <c r="AB49" i="1"/>
  <c r="AB48" i="1"/>
  <c r="AB47" i="1"/>
  <c r="AB46" i="1"/>
  <c r="AB45" i="1"/>
  <c r="AB44" i="1"/>
  <c r="AB43" i="1"/>
  <c r="AB42" i="1"/>
  <c r="AB41" i="1"/>
  <c r="AB40" i="1"/>
  <c r="AB39" i="1"/>
  <c r="AB38" i="1"/>
  <c r="AB37" i="1"/>
  <c r="AB36" i="1"/>
  <c r="AB35" i="1"/>
  <c r="AB34" i="1"/>
  <c r="AB33" i="1"/>
  <c r="AB32" i="1"/>
  <c r="AB31" i="1"/>
  <c r="AB30" i="1"/>
  <c r="AB29" i="1"/>
  <c r="AB28" i="1"/>
  <c r="AB27" i="1"/>
  <c r="AB26" i="1"/>
  <c r="AB25" i="1"/>
  <c r="AB24" i="1"/>
  <c r="AB23" i="1"/>
  <c r="AB22" i="1"/>
  <c r="AB21" i="1"/>
  <c r="AB20" i="1"/>
  <c r="AB19" i="1"/>
  <c r="AB18" i="1"/>
  <c r="AB17" i="1"/>
  <c r="AB16" i="1"/>
  <c r="AB15" i="1"/>
  <c r="AB14" i="1"/>
  <c r="AB13" i="1"/>
  <c r="AB12" i="1"/>
  <c r="AB11" i="1"/>
  <c r="AB10" i="1"/>
  <c r="AB9" i="1"/>
  <c r="AB8" i="1"/>
  <c r="AB7" i="1"/>
  <c r="AB6" i="1"/>
  <c r="AB5" i="1"/>
  <c r="AB4" i="1"/>
  <c r="AB3" i="1"/>
  <c r="AB2" i="1"/>
  <c r="F15" i="1"/>
  <c r="L267" i="3" l="1"/>
  <c r="L256" i="3"/>
  <c r="L248" i="3"/>
  <c r="L240" i="3"/>
  <c r="L232" i="3"/>
  <c r="L222" i="3"/>
  <c r="L214" i="3"/>
  <c r="L206" i="3"/>
  <c r="L198" i="3"/>
  <c r="L172" i="3"/>
  <c r="L191" i="3"/>
  <c r="L182" i="3"/>
  <c r="L183" i="3"/>
  <c r="L277" i="3"/>
  <c r="L229" i="3"/>
  <c r="L203" i="3"/>
  <c r="L185" i="3"/>
  <c r="L257" i="3"/>
  <c r="L264" i="3"/>
  <c r="L227" i="3"/>
  <c r="L218" i="3"/>
  <c r="L194" i="3"/>
  <c r="L167" i="3"/>
  <c r="L224" i="3"/>
  <c r="L187" i="3"/>
  <c r="L265" i="3"/>
  <c r="L254" i="3"/>
  <c r="L272" i="3"/>
  <c r="L247" i="3"/>
  <c r="L239" i="3"/>
  <c r="L231" i="3"/>
  <c r="L221" i="3"/>
  <c r="L213" i="3"/>
  <c r="L205" i="3"/>
  <c r="L197" i="3"/>
  <c r="L181" i="3"/>
  <c r="L175" i="3"/>
  <c r="L186" i="3"/>
  <c r="L179" i="3"/>
  <c r="L279" i="3"/>
  <c r="L262" i="3"/>
  <c r="L237" i="3"/>
  <c r="L219" i="3"/>
  <c r="L195" i="3"/>
  <c r="L171" i="3"/>
  <c r="L255" i="3"/>
  <c r="L266" i="3"/>
  <c r="L252" i="3"/>
  <c r="L244" i="3"/>
  <c r="L225" i="3"/>
  <c r="L202" i="3"/>
  <c r="L269" i="3"/>
  <c r="L215" i="3"/>
  <c r="L189" i="3"/>
  <c r="L261" i="3"/>
  <c r="L263" i="3"/>
  <c r="L281" i="3"/>
  <c r="L270" i="3"/>
  <c r="L259" i="3"/>
  <c r="L246" i="3"/>
  <c r="L238" i="3"/>
  <c r="L230" i="3"/>
  <c r="L220" i="3"/>
  <c r="L212" i="3"/>
  <c r="L204" i="3"/>
  <c r="L196" i="3"/>
  <c r="L174" i="3"/>
  <c r="L268" i="3"/>
  <c r="L245" i="3"/>
  <c r="L228" i="3"/>
  <c r="L211" i="3"/>
  <c r="L173" i="3"/>
  <c r="L178" i="3"/>
  <c r="L275" i="3"/>
  <c r="L236" i="3"/>
  <c r="L210" i="3"/>
  <c r="L188" i="3"/>
  <c r="L166" i="3"/>
  <c r="L199" i="3"/>
  <c r="L168" i="3"/>
  <c r="L271" i="3"/>
  <c r="L273" i="3"/>
  <c r="L278" i="3"/>
  <c r="L280" i="3"/>
  <c r="L251" i="3"/>
  <c r="L243" i="3"/>
  <c r="L235" i="3"/>
  <c r="L223" i="3"/>
  <c r="L217" i="3"/>
  <c r="L209" i="3"/>
  <c r="L201" i="3"/>
  <c r="L193" i="3"/>
  <c r="L184" i="3"/>
  <c r="L165" i="3"/>
  <c r="L177" i="3"/>
  <c r="L170" i="3"/>
  <c r="L192" i="3"/>
  <c r="L258" i="3"/>
  <c r="L260" i="3"/>
  <c r="L282" i="3"/>
  <c r="L253" i="3"/>
  <c r="L250" i="3"/>
  <c r="L242" i="3"/>
  <c r="L234" i="3"/>
  <c r="L226" i="3"/>
  <c r="L216" i="3"/>
  <c r="L208" i="3"/>
  <c r="L200" i="3"/>
  <c r="L180" i="3"/>
  <c r="L176" i="3"/>
  <c r="L164" i="3"/>
  <c r="L190" i="3"/>
  <c r="L274" i="3"/>
  <c r="L276" i="3"/>
  <c r="L249" i="3"/>
  <c r="L241" i="3"/>
  <c r="L233" i="3"/>
  <c r="L207" i="3"/>
  <c r="L163" i="3"/>
  <c r="L169" i="3"/>
  <c r="N282" i="3"/>
  <c r="N274" i="3"/>
  <c r="N266" i="3"/>
  <c r="N258" i="3"/>
  <c r="N275" i="3"/>
  <c r="N259" i="3"/>
  <c r="N270" i="3"/>
  <c r="N277" i="3"/>
  <c r="N269" i="3"/>
  <c r="N261" i="3"/>
  <c r="N253" i="3"/>
  <c r="N262" i="3"/>
  <c r="N280" i="3"/>
  <c r="N272" i="3"/>
  <c r="N264" i="3"/>
  <c r="N256" i="3"/>
  <c r="N267" i="3"/>
  <c r="N278" i="3"/>
  <c r="N254" i="3"/>
  <c r="P254" i="3" s="1"/>
  <c r="N281" i="3"/>
  <c r="N273" i="3"/>
  <c r="N265" i="3"/>
  <c r="N257" i="3"/>
  <c r="N276" i="3"/>
  <c r="N268" i="3"/>
  <c r="N260" i="3"/>
  <c r="N279" i="3"/>
  <c r="N271" i="3"/>
  <c r="N263" i="3"/>
  <c r="N255" i="3"/>
  <c r="P255" i="3" s="1"/>
  <c r="N252" i="3"/>
  <c r="N251" i="3"/>
  <c r="N250" i="3"/>
  <c r="N249" i="3"/>
  <c r="N248" i="3"/>
  <c r="P248" i="3" s="1"/>
  <c r="N247" i="3"/>
  <c r="N246" i="3"/>
  <c r="N245" i="3"/>
  <c r="N244" i="3"/>
  <c r="N243" i="3"/>
  <c r="N242" i="3"/>
  <c r="N241" i="3"/>
  <c r="N240" i="3"/>
  <c r="N239" i="3"/>
  <c r="N238" i="3"/>
  <c r="P238" i="3" s="1"/>
  <c r="N237" i="3"/>
  <c r="N236" i="3"/>
  <c r="N235" i="3"/>
  <c r="N234" i="3"/>
  <c r="N233" i="3"/>
  <c r="N232" i="3"/>
  <c r="N231" i="3"/>
  <c r="N230" i="3"/>
  <c r="N229" i="3"/>
  <c r="N228" i="3"/>
  <c r="N227" i="3"/>
  <c r="N226" i="3"/>
  <c r="P226" i="3" s="1"/>
  <c r="N225" i="3"/>
  <c r="P225" i="3" s="1"/>
  <c r="N224" i="3"/>
  <c r="N223" i="3"/>
  <c r="N222" i="3"/>
  <c r="N221" i="3"/>
  <c r="N220" i="3"/>
  <c r="P220" i="3" s="1"/>
  <c r="N219" i="3"/>
  <c r="N218" i="3"/>
  <c r="N217" i="3"/>
  <c r="N216" i="3"/>
  <c r="N215" i="3"/>
  <c r="N214" i="3"/>
  <c r="N213" i="3"/>
  <c r="N212" i="3"/>
  <c r="N211" i="3"/>
  <c r="N210" i="3"/>
  <c r="N209" i="3"/>
  <c r="P209" i="3" s="1"/>
  <c r="N208" i="3"/>
  <c r="N207" i="3"/>
  <c r="N206" i="3"/>
  <c r="N205" i="3"/>
  <c r="N204" i="3"/>
  <c r="N203" i="3"/>
  <c r="N202" i="3"/>
  <c r="N201" i="3"/>
  <c r="N200" i="3"/>
  <c r="N199" i="3"/>
  <c r="N198" i="3"/>
  <c r="N197" i="3"/>
  <c r="N196" i="3"/>
  <c r="N195" i="3"/>
  <c r="N194" i="3"/>
  <c r="N193" i="3"/>
  <c r="N190" i="3"/>
  <c r="N182" i="3"/>
  <c r="N174" i="3"/>
  <c r="N166" i="3"/>
  <c r="P166" i="3" s="1"/>
  <c r="N185" i="3"/>
  <c r="N169" i="3"/>
  <c r="N178" i="3"/>
  <c r="P178" i="3" s="1"/>
  <c r="N191" i="3"/>
  <c r="N183" i="3"/>
  <c r="N175" i="3"/>
  <c r="N167" i="3"/>
  <c r="N186" i="3"/>
  <c r="P186" i="3" s="1"/>
  <c r="N170" i="3"/>
  <c r="N192" i="3"/>
  <c r="N184" i="3"/>
  <c r="N176" i="3"/>
  <c r="N168" i="3"/>
  <c r="N177" i="3"/>
  <c r="N187" i="3"/>
  <c r="N179" i="3"/>
  <c r="N171" i="3"/>
  <c r="N188" i="3"/>
  <c r="N180" i="3"/>
  <c r="N172" i="3"/>
  <c r="N189" i="3"/>
  <c r="N181" i="3"/>
  <c r="N173" i="3"/>
  <c r="N165" i="3"/>
  <c r="P165" i="3" s="1"/>
  <c r="N164" i="3"/>
  <c r="N163" i="3"/>
  <c r="N159" i="3"/>
  <c r="N158" i="3"/>
  <c r="N135" i="3"/>
  <c r="N141" i="3"/>
  <c r="N153" i="3"/>
  <c r="N160" i="3"/>
  <c r="N157" i="3"/>
  <c r="N152" i="3"/>
  <c r="N142" i="3"/>
  <c r="N155" i="3"/>
  <c r="N161" i="3"/>
  <c r="N133" i="3"/>
  <c r="N137" i="3"/>
  <c r="N154" i="3"/>
  <c r="N146" i="3"/>
  <c r="N144" i="3"/>
  <c r="N162" i="3"/>
  <c r="N139" i="3"/>
  <c r="N156" i="3"/>
  <c r="N150" i="3"/>
  <c r="N149" i="3"/>
  <c r="N145" i="3"/>
  <c r="N151" i="3"/>
  <c r="N147" i="3"/>
  <c r="N140" i="3"/>
  <c r="N138" i="3"/>
  <c r="N143" i="3"/>
  <c r="N136" i="3"/>
  <c r="N134" i="3"/>
  <c r="N148" i="3"/>
  <c r="T6" i="3" a="1"/>
  <c r="T6" i="3" s="1"/>
  <c r="L159" i="3"/>
  <c r="L140" i="3"/>
  <c r="L160" i="3"/>
  <c r="L146" i="3"/>
  <c r="L141" i="3"/>
  <c r="L142" i="3"/>
  <c r="L162" i="3"/>
  <c r="L143" i="3"/>
  <c r="L134" i="3"/>
  <c r="L150" i="3"/>
  <c r="L148" i="3"/>
  <c r="L149" i="3"/>
  <c r="L144" i="3"/>
  <c r="L152" i="3"/>
  <c r="L156" i="3"/>
  <c r="L136" i="3"/>
  <c r="L133" i="3"/>
  <c r="L154" i="3"/>
  <c r="L147" i="3"/>
  <c r="L151" i="3"/>
  <c r="L157" i="3"/>
  <c r="L158" i="3"/>
  <c r="L155" i="3"/>
  <c r="L139" i="3"/>
  <c r="L145" i="3"/>
  <c r="L138" i="3"/>
  <c r="L153" i="3"/>
  <c r="L135" i="3"/>
  <c r="L137" i="3"/>
  <c r="L161" i="3"/>
  <c r="AK2" i="1"/>
  <c r="AK118" i="1"/>
  <c r="AK117" i="1"/>
  <c r="AK116" i="1"/>
  <c r="AK112" i="1"/>
  <c r="AK108" i="1"/>
  <c r="AK104" i="1"/>
  <c r="AK100" i="1"/>
  <c r="AK96" i="1"/>
  <c r="AK92" i="1"/>
  <c r="AK88" i="1"/>
  <c r="AK84" i="1"/>
  <c r="AK80" i="1"/>
  <c r="AK76" i="1"/>
  <c r="AK72" i="1"/>
  <c r="AK68" i="1"/>
  <c r="AK64" i="1"/>
  <c r="AK60" i="1"/>
  <c r="AK56" i="1"/>
  <c r="AK52" i="1"/>
  <c r="AK48" i="1"/>
  <c r="AK44" i="1"/>
  <c r="AK40" i="1"/>
  <c r="AK36" i="1"/>
  <c r="AK32" i="1"/>
  <c r="AK28" i="1"/>
  <c r="AK24" i="1"/>
  <c r="AK20" i="1"/>
  <c r="AK16" i="1"/>
  <c r="AK12" i="1"/>
  <c r="AK8" i="1"/>
  <c r="AK4" i="1"/>
  <c r="AK83" i="1"/>
  <c r="AK38" i="1"/>
  <c r="AK25" i="1"/>
  <c r="AK11" i="1"/>
  <c r="AK102" i="1"/>
  <c r="AK77" i="1"/>
  <c r="AK31" i="1"/>
  <c r="AK114" i="1"/>
  <c r="AK107" i="1"/>
  <c r="AK89" i="1"/>
  <c r="AK82" i="1"/>
  <c r="AK75" i="1"/>
  <c r="AK57" i="1"/>
  <c r="AK50" i="1"/>
  <c r="AK43" i="1"/>
  <c r="AK6" i="1"/>
  <c r="AK101" i="1"/>
  <c r="AK94" i="1"/>
  <c r="AK87" i="1"/>
  <c r="AK69" i="1"/>
  <c r="AK62" i="1"/>
  <c r="AK55" i="1"/>
  <c r="AK37" i="1"/>
  <c r="AK30" i="1"/>
  <c r="AK23" i="1"/>
  <c r="AK113" i="1"/>
  <c r="AK106" i="1"/>
  <c r="AK99" i="1"/>
  <c r="AK81" i="1"/>
  <c r="AK74" i="1"/>
  <c r="AK67" i="1"/>
  <c r="AK49" i="1"/>
  <c r="AK42" i="1"/>
  <c r="AK35" i="1"/>
  <c r="AK17" i="1"/>
  <c r="AK10" i="1"/>
  <c r="AK5" i="1"/>
  <c r="AK111" i="1"/>
  <c r="AK93" i="1"/>
  <c r="AK86" i="1"/>
  <c r="AK79" i="1"/>
  <c r="AK61" i="1"/>
  <c r="AK54" i="1"/>
  <c r="AK47" i="1"/>
  <c r="AK29" i="1"/>
  <c r="AK22" i="1"/>
  <c r="AK15" i="1"/>
  <c r="AK105" i="1"/>
  <c r="AK98" i="1"/>
  <c r="AK91" i="1"/>
  <c r="AK73" i="1"/>
  <c r="AK66" i="1"/>
  <c r="AK59" i="1"/>
  <c r="AK41" i="1"/>
  <c r="AK34" i="1"/>
  <c r="AK27" i="1"/>
  <c r="AK9" i="1"/>
  <c r="AK3" i="1"/>
  <c r="AK110" i="1"/>
  <c r="AK103" i="1"/>
  <c r="AK85" i="1"/>
  <c r="AK78" i="1"/>
  <c r="AK71" i="1"/>
  <c r="AK53" i="1"/>
  <c r="AK46" i="1"/>
  <c r="AK39" i="1"/>
  <c r="AK21" i="1"/>
  <c r="AK14" i="1"/>
  <c r="AK115" i="1"/>
  <c r="AK97" i="1"/>
  <c r="AK90" i="1"/>
  <c r="AK65" i="1"/>
  <c r="AK58" i="1"/>
  <c r="AK51" i="1"/>
  <c r="AK33" i="1"/>
  <c r="AK26" i="1"/>
  <c r="AK19" i="1"/>
  <c r="AK7" i="1"/>
  <c r="AK109" i="1"/>
  <c r="AK95" i="1"/>
  <c r="AK70" i="1"/>
  <c r="AK63" i="1"/>
  <c r="AK45" i="1"/>
  <c r="AK13" i="1"/>
  <c r="AK18" i="1"/>
  <c r="AK7" i="3"/>
  <c r="AK73" i="3"/>
  <c r="AK5" i="3"/>
  <c r="AK15" i="3"/>
  <c r="AK8" i="3"/>
  <c r="O35" i="3"/>
  <c r="AK25" i="3"/>
  <c r="AK71" i="3"/>
  <c r="AK39" i="3"/>
  <c r="AK67" i="3"/>
  <c r="AK57" i="3"/>
  <c r="AK78" i="3"/>
  <c r="AK3" i="3"/>
  <c r="AK6" i="3"/>
  <c r="AK16" i="3"/>
  <c r="AK86" i="3"/>
  <c r="AK30" i="3"/>
  <c r="AK69" i="3"/>
  <c r="AK94" i="3"/>
  <c r="AK20" i="3"/>
  <c r="O93" i="3"/>
  <c r="O8" i="3"/>
  <c r="O33" i="3"/>
  <c r="O62" i="3"/>
  <c r="O84" i="3"/>
  <c r="O121" i="3"/>
  <c r="O40" i="3"/>
  <c r="O127" i="3"/>
  <c r="AK103" i="3"/>
  <c r="AK99" i="3"/>
  <c r="AK104" i="3"/>
  <c r="AK100" i="3"/>
  <c r="AK96" i="3"/>
  <c r="AK91" i="3"/>
  <c r="AK83" i="3"/>
  <c r="AK65" i="3"/>
  <c r="AK93" i="3"/>
  <c r="AK88" i="3"/>
  <c r="AK85" i="3"/>
  <c r="AK80" i="3"/>
  <c r="AK70" i="3"/>
  <c r="AK63" i="3"/>
  <c r="AK56" i="3"/>
  <c r="AK40" i="3"/>
  <c r="AK36" i="3"/>
  <c r="AK32" i="3"/>
  <c r="AK105" i="3"/>
  <c r="AK102" i="3"/>
  <c r="AK101" i="3"/>
  <c r="AK98" i="3"/>
  <c r="AK97" i="3"/>
  <c r="AK90" i="3"/>
  <c r="AK82" i="3"/>
  <c r="AK77" i="3"/>
  <c r="AK61" i="3"/>
  <c r="AK75" i="3"/>
  <c r="AK68" i="3"/>
  <c r="AK66" i="3"/>
  <c r="AK59" i="3"/>
  <c r="AK54" i="3"/>
  <c r="AK37" i="3"/>
  <c r="AK33" i="3"/>
  <c r="AK29" i="3"/>
  <c r="AK26" i="3"/>
  <c r="AK22" i="3"/>
  <c r="AK18" i="3"/>
  <c r="AK14" i="3"/>
  <c r="AK10" i="3"/>
  <c r="AK4" i="3"/>
  <c r="AK87" i="3"/>
  <c r="AK55" i="3"/>
  <c r="AK38" i="3"/>
  <c r="AK34" i="3"/>
  <c r="AK21" i="3"/>
  <c r="AK12" i="3"/>
  <c r="AK79" i="3"/>
  <c r="AK74" i="3"/>
  <c r="AK35" i="3"/>
  <c r="AK95" i="3"/>
  <c r="AK84" i="3"/>
  <c r="AK64" i="3"/>
  <c r="AK58" i="3"/>
  <c r="AK28" i="3"/>
  <c r="AK24" i="3"/>
  <c r="AK17" i="3"/>
  <c r="AK92" i="3"/>
  <c r="AK89" i="3"/>
  <c r="AK19" i="3"/>
  <c r="AK60" i="3"/>
  <c r="AK31" i="3"/>
  <c r="AK23" i="3"/>
  <c r="AK11" i="3"/>
  <c r="AK81" i="3"/>
  <c r="AK9" i="3"/>
  <c r="AK2" i="3"/>
  <c r="AK62" i="3"/>
  <c r="AK27" i="3"/>
  <c r="AK13" i="3"/>
  <c r="O74" i="3"/>
  <c r="O78" i="3"/>
  <c r="O130" i="3"/>
  <c r="O122" i="3"/>
  <c r="O131" i="3"/>
  <c r="O123" i="3"/>
  <c r="O117" i="3"/>
  <c r="O113" i="3"/>
  <c r="O109" i="3"/>
  <c r="O124" i="3"/>
  <c r="O125" i="3"/>
  <c r="O118" i="3"/>
  <c r="O114" i="3"/>
  <c r="O110" i="3"/>
  <c r="O106" i="3"/>
  <c r="O103" i="3"/>
  <c r="O99" i="3"/>
  <c r="O95" i="3"/>
  <c r="O91" i="3"/>
  <c r="O87" i="3"/>
  <c r="O83" i="3"/>
  <c r="O96" i="3"/>
  <c r="O79" i="3"/>
  <c r="O75" i="3"/>
  <c r="O71" i="3"/>
  <c r="O108" i="3"/>
  <c r="O105" i="3"/>
  <c r="O101" i="3"/>
  <c r="O94" i="3"/>
  <c r="O85" i="3"/>
  <c r="O128" i="3"/>
  <c r="O126" i="3"/>
  <c r="O120" i="3"/>
  <c r="O92" i="3"/>
  <c r="O80" i="3"/>
  <c r="O76" i="3"/>
  <c r="O72" i="3"/>
  <c r="O68" i="3"/>
  <c r="O97" i="3"/>
  <c r="O90" i="3"/>
  <c r="O6" i="3"/>
  <c r="O86" i="3"/>
  <c r="O66" i="3"/>
  <c r="O59" i="3"/>
  <c r="O39" i="3"/>
  <c r="O37" i="3"/>
  <c r="O30" i="3"/>
  <c r="O23" i="3"/>
  <c r="O21" i="3"/>
  <c r="O119" i="3"/>
  <c r="O98" i="3"/>
  <c r="O81" i="3"/>
  <c r="O70" i="3"/>
  <c r="O64" i="3"/>
  <c r="O32" i="3"/>
  <c r="O112" i="3"/>
  <c r="O107" i="3"/>
  <c r="O104" i="3"/>
  <c r="O69" i="3"/>
  <c r="O54" i="3"/>
  <c r="O34" i="3"/>
  <c r="O29" i="3"/>
  <c r="O27" i="3"/>
  <c r="O22" i="3"/>
  <c r="O18" i="3"/>
  <c r="O115" i="3"/>
  <c r="O88" i="3"/>
  <c r="O82" i="3"/>
  <c r="O73" i="3"/>
  <c r="O61" i="3"/>
  <c r="O36" i="3"/>
  <c r="O111" i="3"/>
  <c r="O77" i="3"/>
  <c r="O67" i="3"/>
  <c r="O60" i="3"/>
  <c r="O28" i="3"/>
  <c r="O17" i="3"/>
  <c r="O15" i="3"/>
  <c r="O11" i="3"/>
  <c r="O56" i="3"/>
  <c r="O38" i="3"/>
  <c r="O25" i="3"/>
  <c r="O19" i="3"/>
  <c r="O12" i="3"/>
  <c r="O10" i="3"/>
  <c r="O3" i="3"/>
  <c r="O7" i="3"/>
  <c r="O13" i="3"/>
  <c r="O89" i="3"/>
  <c r="O102" i="3"/>
  <c r="O129" i="3"/>
  <c r="O24" i="3"/>
  <c r="O26" i="3"/>
  <c r="O57" i="3"/>
  <c r="O63" i="3"/>
  <c r="O100" i="3"/>
  <c r="O116" i="3"/>
  <c r="O14" i="3"/>
  <c r="K99" i="3" l="1"/>
  <c r="K64" i="3"/>
  <c r="K105" i="3"/>
  <c r="K26" i="3"/>
  <c r="K66" i="3"/>
  <c r="K15" i="3"/>
  <c r="K103" i="3"/>
  <c r="K6" i="3"/>
  <c r="K22" i="3"/>
  <c r="K97" i="3"/>
  <c r="K101" i="3"/>
  <c r="K58" i="3"/>
  <c r="K7" i="3"/>
  <c r="K19" i="3"/>
  <c r="K62" i="3"/>
  <c r="K96" i="3"/>
  <c r="K63" i="3"/>
  <c r="K93" i="3"/>
  <c r="K24" i="3"/>
  <c r="K56" i="3"/>
  <c r="K60" i="3"/>
  <c r="K25" i="3"/>
  <c r="K13" i="3"/>
  <c r="K102" i="3"/>
  <c r="K3" i="3"/>
  <c r="K54" i="3"/>
  <c r="K17" i="3"/>
  <c r="K5" i="3"/>
  <c r="K10" i="3"/>
  <c r="K94" i="3"/>
  <c r="K95" i="3"/>
  <c r="K57" i="3"/>
  <c r="K104" i="3"/>
  <c r="K98" i="3"/>
  <c r="K2" i="3"/>
  <c r="K23" i="3"/>
  <c r="K20" i="3"/>
  <c r="K11" i="3"/>
  <c r="K4" i="3"/>
  <c r="K12" i="3"/>
  <c r="K55" i="3"/>
  <c r="K59" i="3"/>
  <c r="K16" i="3"/>
  <c r="K14" i="3"/>
  <c r="K18" i="3"/>
  <c r="K27" i="3"/>
  <c r="K61" i="3"/>
  <c r="K21" i="3"/>
  <c r="K8" i="3"/>
  <c r="K65" i="3"/>
  <c r="K100" i="3"/>
  <c r="K9" i="3"/>
  <c r="P194" i="3"/>
  <c r="P219" i="3"/>
  <c r="P251" i="3"/>
  <c r="P228" i="3"/>
  <c r="P235" i="3"/>
  <c r="P243" i="3"/>
  <c r="P276" i="3"/>
  <c r="P256" i="3"/>
  <c r="P277" i="3"/>
  <c r="P167" i="3"/>
  <c r="P222" i="3"/>
  <c r="P230" i="3"/>
  <c r="P196" i="3"/>
  <c r="P207" i="3"/>
  <c r="P239" i="3"/>
  <c r="P189" i="3"/>
  <c r="P176" i="3"/>
  <c r="P185" i="3"/>
  <c r="P227" i="3"/>
  <c r="P246" i="3"/>
  <c r="P280" i="3"/>
  <c r="P199" i="3"/>
  <c r="P250" i="3"/>
  <c r="P201" i="3"/>
  <c r="P217" i="3"/>
  <c r="P212" i="3"/>
  <c r="P179" i="3"/>
  <c r="P183" i="3"/>
  <c r="P200" i="3"/>
  <c r="P216" i="3"/>
  <c r="P215" i="3"/>
  <c r="P267" i="3"/>
  <c r="P204" i="3"/>
  <c r="P187" i="3"/>
  <c r="P174" i="3"/>
  <c r="P197" i="3"/>
  <c r="P205" i="3"/>
  <c r="P213" i="3"/>
  <c r="P236" i="3"/>
  <c r="P244" i="3"/>
  <c r="P257" i="3"/>
  <c r="P264" i="3"/>
  <c r="P270" i="3"/>
  <c r="P198" i="3"/>
  <c r="P237" i="3"/>
  <c r="P265" i="3"/>
  <c r="P273" i="3"/>
  <c r="P275" i="3"/>
  <c r="P172" i="3"/>
  <c r="P191" i="3"/>
  <c r="P208" i="3"/>
  <c r="P231" i="3"/>
  <c r="P271" i="3"/>
  <c r="P281" i="3"/>
  <c r="P262" i="3"/>
  <c r="P258" i="3"/>
  <c r="P192" i="3"/>
  <c r="P202" i="3"/>
  <c r="P274" i="3"/>
  <c r="P259" i="3"/>
  <c r="P168" i="3"/>
  <c r="P249" i="3"/>
  <c r="P260" i="3"/>
  <c r="P278" i="3"/>
  <c r="P173" i="3"/>
  <c r="P221" i="3"/>
  <c r="P252" i="3"/>
  <c r="P181" i="3"/>
  <c r="P177" i="3"/>
  <c r="P175" i="3"/>
  <c r="P182" i="3"/>
  <c r="P206" i="3"/>
  <c r="P214" i="3"/>
  <c r="P229" i="3"/>
  <c r="P245" i="3"/>
  <c r="P272" i="3"/>
  <c r="P190" i="3"/>
  <c r="P263" i="3"/>
  <c r="P223" i="3"/>
  <c r="P180" i="3"/>
  <c r="P184" i="3"/>
  <c r="P193" i="3"/>
  <c r="P224" i="3"/>
  <c r="P232" i="3"/>
  <c r="P240" i="3"/>
  <c r="P279" i="3"/>
  <c r="P253" i="3"/>
  <c r="P266" i="3"/>
  <c r="P247" i="3"/>
  <c r="P163" i="3"/>
  <c r="P188" i="3"/>
  <c r="P169" i="3"/>
  <c r="P210" i="3"/>
  <c r="P218" i="3"/>
  <c r="P233" i="3"/>
  <c r="P241" i="3"/>
  <c r="P261" i="3"/>
  <c r="P164" i="3"/>
  <c r="P171" i="3"/>
  <c r="P170" i="3"/>
  <c r="P195" i="3"/>
  <c r="P203" i="3"/>
  <c r="P211" i="3"/>
  <c r="P234" i="3"/>
  <c r="P242" i="3"/>
  <c r="P268" i="3"/>
  <c r="P269" i="3"/>
  <c r="P282" i="3"/>
  <c r="P134" i="3"/>
  <c r="P145" i="3"/>
  <c r="P149" i="3"/>
  <c r="P136" i="3"/>
  <c r="P151" i="3"/>
  <c r="P137" i="3"/>
  <c r="P138" i="3"/>
  <c r="P141" i="3"/>
  <c r="P140" i="3"/>
  <c r="P162" i="3"/>
  <c r="P156" i="3"/>
  <c r="P154" i="3"/>
  <c r="P157" i="3"/>
  <c r="P159" i="3"/>
  <c r="P148" i="3"/>
  <c r="P142" i="3"/>
  <c r="P143" i="3"/>
  <c r="P150" i="3"/>
  <c r="P133" i="3"/>
  <c r="P153" i="3"/>
  <c r="P146" i="3"/>
  <c r="P152" i="3"/>
  <c r="P158" i="3"/>
  <c r="P139" i="3"/>
  <c r="P161" i="3"/>
  <c r="P135" i="3"/>
  <c r="P160" i="3"/>
  <c r="L53" i="3"/>
  <c r="L52" i="3"/>
  <c r="L51" i="3"/>
  <c r="L50" i="3"/>
  <c r="L49" i="3"/>
  <c r="L48" i="3"/>
  <c r="L47" i="3"/>
  <c r="L46" i="3"/>
  <c r="L45" i="3"/>
  <c r="L44" i="3"/>
  <c r="L43" i="3"/>
  <c r="L42" i="3"/>
  <c r="L41" i="3"/>
  <c r="K53" i="3"/>
  <c r="K52" i="3"/>
  <c r="K51" i="3"/>
  <c r="K50" i="3"/>
  <c r="K49" i="3"/>
  <c r="K48" i="3"/>
  <c r="K47" i="3"/>
  <c r="K46" i="3"/>
  <c r="K45" i="3"/>
  <c r="K44" i="3"/>
  <c r="K43" i="3"/>
  <c r="K42" i="3"/>
  <c r="K41" i="3"/>
  <c r="P147" i="3"/>
  <c r="P144" i="3"/>
  <c r="P155" i="3"/>
  <c r="L124" i="3"/>
  <c r="L116" i="3"/>
  <c r="L108" i="3"/>
  <c r="L100" i="3"/>
  <c r="L92" i="3"/>
  <c r="L84" i="3"/>
  <c r="L76" i="3"/>
  <c r="L68" i="3"/>
  <c r="L60" i="3"/>
  <c r="L39" i="3"/>
  <c r="L31" i="3"/>
  <c r="L23" i="3"/>
  <c r="L15" i="3"/>
  <c r="L7" i="3"/>
  <c r="L121" i="3"/>
  <c r="L105" i="3"/>
  <c r="L89" i="3"/>
  <c r="L65" i="3"/>
  <c r="L36" i="3"/>
  <c r="L20" i="3"/>
  <c r="L110" i="3"/>
  <c r="L78" i="3"/>
  <c r="L25" i="3"/>
  <c r="L117" i="3"/>
  <c r="L77" i="3"/>
  <c r="L32" i="3"/>
  <c r="L8" i="3"/>
  <c r="L131" i="3"/>
  <c r="L123" i="3"/>
  <c r="L115" i="3"/>
  <c r="L107" i="3"/>
  <c r="L99" i="3"/>
  <c r="L91" i="3"/>
  <c r="L83" i="3"/>
  <c r="L75" i="3"/>
  <c r="L67" i="3"/>
  <c r="L59" i="3"/>
  <c r="L38" i="3"/>
  <c r="L30" i="3"/>
  <c r="L22" i="3"/>
  <c r="L14" i="3"/>
  <c r="L6" i="3"/>
  <c r="L129" i="3"/>
  <c r="L113" i="3"/>
  <c r="L97" i="3"/>
  <c r="L73" i="3"/>
  <c r="L57" i="3"/>
  <c r="L28" i="3"/>
  <c r="L4" i="3"/>
  <c r="L102" i="3"/>
  <c r="L62" i="3"/>
  <c r="L9" i="3"/>
  <c r="L101" i="3"/>
  <c r="L69" i="3"/>
  <c r="L24" i="3"/>
  <c r="L130" i="3"/>
  <c r="L122" i="3"/>
  <c r="L114" i="3"/>
  <c r="L106" i="3"/>
  <c r="L98" i="3"/>
  <c r="L90" i="3"/>
  <c r="L82" i="3"/>
  <c r="L74" i="3"/>
  <c r="L66" i="3"/>
  <c r="L58" i="3"/>
  <c r="L37" i="3"/>
  <c r="L29" i="3"/>
  <c r="L21" i="3"/>
  <c r="L13" i="3"/>
  <c r="L5" i="3"/>
  <c r="L81" i="3"/>
  <c r="L12" i="3"/>
  <c r="L126" i="3"/>
  <c r="L94" i="3"/>
  <c r="L70" i="3"/>
  <c r="L33" i="3"/>
  <c r="L125" i="3"/>
  <c r="L93" i="3"/>
  <c r="L61" i="3"/>
  <c r="L128" i="3"/>
  <c r="L120" i="3"/>
  <c r="L112" i="3"/>
  <c r="L104" i="3"/>
  <c r="L96" i="3"/>
  <c r="L88" i="3"/>
  <c r="L80" i="3"/>
  <c r="L72" i="3"/>
  <c r="L64" i="3"/>
  <c r="L56" i="3"/>
  <c r="L35" i="3"/>
  <c r="L27" i="3"/>
  <c r="L19" i="3"/>
  <c r="L11" i="3"/>
  <c r="L3" i="3"/>
  <c r="L127" i="3"/>
  <c r="L119" i="3"/>
  <c r="L111" i="3"/>
  <c r="L103" i="3"/>
  <c r="L95" i="3"/>
  <c r="L87" i="3"/>
  <c r="L79" i="3"/>
  <c r="L71" i="3"/>
  <c r="L63" i="3"/>
  <c r="L55" i="3"/>
  <c r="L34" i="3"/>
  <c r="L26" i="3"/>
  <c r="L18" i="3"/>
  <c r="L10" i="3"/>
  <c r="L2" i="3"/>
  <c r="L118" i="3"/>
  <c r="L86" i="3"/>
  <c r="L54" i="3"/>
  <c r="L17" i="3"/>
  <c r="L109" i="3"/>
  <c r="L85" i="3"/>
  <c r="L40" i="3"/>
  <c r="L16" i="3"/>
  <c r="AO23" i="3"/>
  <c r="AO24" i="3" s="1" a="1"/>
  <c r="AO24" i="3" s="1"/>
  <c r="AG281" i="3" l="1"/>
  <c r="AH278" i="3"/>
  <c r="AG273" i="3"/>
  <c r="AH270" i="3"/>
  <c r="AG265" i="3"/>
  <c r="AH262" i="3"/>
  <c r="AG257" i="3"/>
  <c r="AH254" i="3"/>
  <c r="AG249" i="3"/>
  <c r="AH246" i="3"/>
  <c r="AG241" i="3"/>
  <c r="AH238" i="3"/>
  <c r="AG233" i="3"/>
  <c r="AH230" i="3"/>
  <c r="AG225" i="3"/>
  <c r="AH222" i="3"/>
  <c r="AG217" i="3"/>
  <c r="AH214" i="3"/>
  <c r="AG209" i="3"/>
  <c r="AH206" i="3"/>
  <c r="AG201" i="3"/>
  <c r="AH198" i="3"/>
  <c r="AG193" i="3"/>
  <c r="AH190" i="3"/>
  <c r="AG185" i="3"/>
  <c r="AH182" i="3"/>
  <c r="AG177" i="3"/>
  <c r="AH174" i="3"/>
  <c r="AG169" i="3"/>
  <c r="AH166" i="3"/>
  <c r="AG161" i="3"/>
  <c r="AH158" i="3"/>
  <c r="AG153" i="3"/>
  <c r="AH150" i="3"/>
  <c r="AG145" i="3"/>
  <c r="AH142" i="3"/>
  <c r="AG137" i="3"/>
  <c r="AH134" i="3"/>
  <c r="AG280" i="3"/>
  <c r="AH245" i="3"/>
  <c r="AG232" i="3"/>
  <c r="AH221" i="3"/>
  <c r="AG216" i="3"/>
  <c r="AH205" i="3"/>
  <c r="AG200" i="3"/>
  <c r="AH189" i="3"/>
  <c r="AG184" i="3"/>
  <c r="AH173" i="3"/>
  <c r="AG168" i="3"/>
  <c r="AG160" i="3"/>
  <c r="AG152" i="3"/>
  <c r="AH141" i="3"/>
  <c r="AG136" i="3"/>
  <c r="AG278" i="3"/>
  <c r="AH275" i="3"/>
  <c r="AG270" i="3"/>
  <c r="AH267" i="3"/>
  <c r="AG262" i="3"/>
  <c r="AH259" i="3"/>
  <c r="AG254" i="3"/>
  <c r="AH251" i="3"/>
  <c r="AG246" i="3"/>
  <c r="AH243" i="3"/>
  <c r="AG238" i="3"/>
  <c r="AH235" i="3"/>
  <c r="AG230" i="3"/>
  <c r="AH227" i="3"/>
  <c r="AG222" i="3"/>
  <c r="AH219" i="3"/>
  <c r="AG214" i="3"/>
  <c r="AH211" i="3"/>
  <c r="AG206" i="3"/>
  <c r="AH203" i="3"/>
  <c r="AG198" i="3"/>
  <c r="AH195" i="3"/>
  <c r="AG190" i="3"/>
  <c r="AH187" i="3"/>
  <c r="AG182" i="3"/>
  <c r="AH179" i="3"/>
  <c r="AG174" i="3"/>
  <c r="AH171" i="3"/>
  <c r="AG166" i="3"/>
  <c r="AH163" i="3"/>
  <c r="AG158" i="3"/>
  <c r="AH155" i="3"/>
  <c r="AG150" i="3"/>
  <c r="AH147" i="3"/>
  <c r="AG142" i="3"/>
  <c r="AH139" i="3"/>
  <c r="AG134" i="3"/>
  <c r="AH277" i="3"/>
  <c r="AG272" i="3"/>
  <c r="AH269" i="3"/>
  <c r="AG264" i="3"/>
  <c r="AH261" i="3"/>
  <c r="AG256" i="3"/>
  <c r="AH253" i="3"/>
  <c r="AG248" i="3"/>
  <c r="AG240" i="3"/>
  <c r="AH237" i="3"/>
  <c r="AH229" i="3"/>
  <c r="AG224" i="3"/>
  <c r="AH213" i="3"/>
  <c r="AG208" i="3"/>
  <c r="AH197" i="3"/>
  <c r="AG192" i="3"/>
  <c r="AH181" i="3"/>
  <c r="AG176" i="3"/>
  <c r="AH165" i="3"/>
  <c r="AH157" i="3"/>
  <c r="AH149" i="3"/>
  <c r="AG144" i="3"/>
  <c r="AG133" i="3"/>
  <c r="AH280" i="3"/>
  <c r="AG275" i="3"/>
  <c r="AH272" i="3"/>
  <c r="AG267" i="3"/>
  <c r="AH264" i="3"/>
  <c r="AG259" i="3"/>
  <c r="AH256" i="3"/>
  <c r="AG251" i="3"/>
  <c r="AH248" i="3"/>
  <c r="AG243" i="3"/>
  <c r="AH240" i="3"/>
  <c r="AG235" i="3"/>
  <c r="AH232" i="3"/>
  <c r="AG227" i="3"/>
  <c r="AH224" i="3"/>
  <c r="AG219" i="3"/>
  <c r="AH216" i="3"/>
  <c r="AG211" i="3"/>
  <c r="AH208" i="3"/>
  <c r="AG203" i="3"/>
  <c r="AH200" i="3"/>
  <c r="AG195" i="3"/>
  <c r="AH192" i="3"/>
  <c r="AG187" i="3"/>
  <c r="AH184" i="3"/>
  <c r="AG179" i="3"/>
  <c r="AH176" i="3"/>
  <c r="AG171" i="3"/>
  <c r="AH168" i="3"/>
  <c r="AG163" i="3"/>
  <c r="AH160" i="3"/>
  <c r="AG155" i="3"/>
  <c r="AH152" i="3"/>
  <c r="AG147" i="3"/>
  <c r="AH144" i="3"/>
  <c r="AG139" i="3"/>
  <c r="AH136" i="3"/>
  <c r="AH133" i="3"/>
  <c r="AG282" i="3"/>
  <c r="AH279" i="3"/>
  <c r="AG274" i="3"/>
  <c r="AH271" i="3"/>
  <c r="AG266" i="3"/>
  <c r="AH263" i="3"/>
  <c r="AG258" i="3"/>
  <c r="AH255" i="3"/>
  <c r="AG250" i="3"/>
  <c r="AH247" i="3"/>
  <c r="AG242" i="3"/>
  <c r="AH239" i="3"/>
  <c r="AG234" i="3"/>
  <c r="AH231" i="3"/>
  <c r="AG226" i="3"/>
  <c r="AH223" i="3"/>
  <c r="AG218" i="3"/>
  <c r="AH215" i="3"/>
  <c r="AG210" i="3"/>
  <c r="AH207" i="3"/>
  <c r="AG202" i="3"/>
  <c r="AH199" i="3"/>
  <c r="AG194" i="3"/>
  <c r="AH191" i="3"/>
  <c r="AG186" i="3"/>
  <c r="AH183" i="3"/>
  <c r="AG178" i="3"/>
  <c r="AH175" i="3"/>
  <c r="AG170" i="3"/>
  <c r="AH167" i="3"/>
  <c r="AG162" i="3"/>
  <c r="AH159" i="3"/>
  <c r="AG154" i="3"/>
  <c r="AH151" i="3"/>
  <c r="AG146" i="3"/>
  <c r="AH143" i="3"/>
  <c r="AG138" i="3"/>
  <c r="AH135" i="3"/>
  <c r="AG279" i="3"/>
  <c r="AH276" i="3"/>
  <c r="AG271" i="3"/>
  <c r="AH268" i="3"/>
  <c r="AG263" i="3"/>
  <c r="AH260" i="3"/>
  <c r="AG255" i="3"/>
  <c r="AH252" i="3"/>
  <c r="AG247" i="3"/>
  <c r="AH244" i="3"/>
  <c r="AG239" i="3"/>
  <c r="AH236" i="3"/>
  <c r="AG231" i="3"/>
  <c r="AH228" i="3"/>
  <c r="AG223" i="3"/>
  <c r="AH220" i="3"/>
  <c r="AG215" i="3"/>
  <c r="AH212" i="3"/>
  <c r="AG207" i="3"/>
  <c r="AH204" i="3"/>
  <c r="AG199" i="3"/>
  <c r="AH196" i="3"/>
  <c r="AG191" i="3"/>
  <c r="AH188" i="3"/>
  <c r="AG183" i="3"/>
  <c r="AH180" i="3"/>
  <c r="AG175" i="3"/>
  <c r="AH172" i="3"/>
  <c r="AG167" i="3"/>
  <c r="AH164" i="3"/>
  <c r="AG159" i="3"/>
  <c r="AH156" i="3"/>
  <c r="AG151" i="3"/>
  <c r="AH148" i="3"/>
  <c r="AG143" i="3"/>
  <c r="AH140" i="3"/>
  <c r="AG135" i="3"/>
  <c r="AH281" i="3"/>
  <c r="AG276" i="3"/>
  <c r="AH273" i="3"/>
  <c r="AG268" i="3"/>
  <c r="AH265" i="3"/>
  <c r="AG260" i="3"/>
  <c r="AH257" i="3"/>
  <c r="AG252" i="3"/>
  <c r="AH249" i="3"/>
  <c r="AH234" i="3"/>
  <c r="AH218" i="3"/>
  <c r="AH202" i="3"/>
  <c r="AH186" i="3"/>
  <c r="AH170" i="3"/>
  <c r="AH282" i="3"/>
  <c r="AG269" i="3"/>
  <c r="AH250" i="3"/>
  <c r="AG244" i="3"/>
  <c r="AG228" i="3"/>
  <c r="AG212" i="3"/>
  <c r="AG196" i="3"/>
  <c r="AG180" i="3"/>
  <c r="AG164" i="3"/>
  <c r="AG148" i="3"/>
  <c r="AH233" i="3"/>
  <c r="AH217" i="3"/>
  <c r="AH201" i="3"/>
  <c r="AH185" i="3"/>
  <c r="AH169" i="3"/>
  <c r="AH153" i="3"/>
  <c r="AH137" i="3"/>
  <c r="AH274" i="3"/>
  <c r="AG261" i="3"/>
  <c r="AG237" i="3"/>
  <c r="AG221" i="3"/>
  <c r="AG205" i="3"/>
  <c r="AG189" i="3"/>
  <c r="AG173" i="3"/>
  <c r="AG157" i="3"/>
  <c r="AG141" i="3"/>
  <c r="AH178" i="3"/>
  <c r="AH266" i="3"/>
  <c r="AG253" i="3"/>
  <c r="AG236" i="3"/>
  <c r="AG220" i="3"/>
  <c r="AG204" i="3"/>
  <c r="AG188" i="3"/>
  <c r="AG172" i="3"/>
  <c r="AG156" i="3"/>
  <c r="AG140" i="3"/>
  <c r="AH241" i="3"/>
  <c r="AH225" i="3"/>
  <c r="AH209" i="3"/>
  <c r="AH193" i="3"/>
  <c r="AH177" i="3"/>
  <c r="AH161" i="3"/>
  <c r="AH145" i="3"/>
  <c r="AG277" i="3"/>
  <c r="AH258" i="3"/>
  <c r="AG245" i="3"/>
  <c r="AG229" i="3"/>
  <c r="AG213" i="3"/>
  <c r="AG197" i="3"/>
  <c r="AG181" i="3"/>
  <c r="AG165" i="3"/>
  <c r="AG149" i="3"/>
  <c r="AH154" i="3"/>
  <c r="AH138" i="3"/>
  <c r="AH242" i="3"/>
  <c r="AH226" i="3"/>
  <c r="AH210" i="3"/>
  <c r="AH194" i="3"/>
  <c r="AH162" i="3"/>
  <c r="AH146" i="3"/>
  <c r="AG53" i="3"/>
  <c r="AH46" i="3"/>
  <c r="AG45" i="3"/>
  <c r="AH47" i="3"/>
  <c r="AG46" i="3"/>
  <c r="AH48" i="3"/>
  <c r="AG47" i="3"/>
  <c r="AH49" i="3"/>
  <c r="AG48" i="3"/>
  <c r="AH41" i="3"/>
  <c r="AH50" i="3"/>
  <c r="AG49" i="3"/>
  <c r="AH42" i="3"/>
  <c r="AG41" i="3"/>
  <c r="AH51" i="3"/>
  <c r="AG50" i="3"/>
  <c r="AH43" i="3"/>
  <c r="AG42" i="3"/>
  <c r="AH52" i="3"/>
  <c r="AG51" i="3"/>
  <c r="AH44" i="3"/>
  <c r="AG43" i="3"/>
  <c r="AH53" i="3"/>
  <c r="AG52" i="3"/>
  <c r="AH45" i="3"/>
  <c r="AG44" i="3"/>
  <c r="AG105" i="3"/>
  <c r="AH105" i="3"/>
  <c r="AH97" i="3"/>
  <c r="AH89" i="3"/>
  <c r="AH81" i="3"/>
  <c r="AH73" i="3"/>
  <c r="AH65" i="3"/>
  <c r="AH57" i="3"/>
  <c r="AH36" i="3"/>
  <c r="AH28" i="3"/>
  <c r="AH20" i="3"/>
  <c r="AH12" i="3"/>
  <c r="AH4" i="3"/>
  <c r="AH104" i="3"/>
  <c r="AH96" i="3"/>
  <c r="AH88" i="3"/>
  <c r="AH80" i="3"/>
  <c r="AH72" i="3"/>
  <c r="AH64" i="3"/>
  <c r="AH56" i="3"/>
  <c r="AH35" i="3"/>
  <c r="AH27" i="3"/>
  <c r="AH19" i="3"/>
  <c r="AH11" i="3"/>
  <c r="AH3" i="3"/>
  <c r="AH103" i="3"/>
  <c r="AH95" i="3"/>
  <c r="AH87" i="3"/>
  <c r="AH79" i="3"/>
  <c r="AH71" i="3"/>
  <c r="AH63" i="3"/>
  <c r="AH55" i="3"/>
  <c r="AH34" i="3"/>
  <c r="AH26" i="3"/>
  <c r="AH18" i="3"/>
  <c r="AH10" i="3"/>
  <c r="AH2" i="3"/>
  <c r="AH102" i="3"/>
  <c r="AH94" i="3"/>
  <c r="AH86" i="3"/>
  <c r="AH78" i="3"/>
  <c r="AH70" i="3"/>
  <c r="AH62" i="3"/>
  <c r="AH54" i="3"/>
  <c r="AH33" i="3"/>
  <c r="AH25" i="3"/>
  <c r="AH17" i="3"/>
  <c r="AH9" i="3"/>
  <c r="AH101" i="3"/>
  <c r="AH93" i="3"/>
  <c r="AH85" i="3"/>
  <c r="AH77" i="3"/>
  <c r="AH69" i="3"/>
  <c r="AH61" i="3"/>
  <c r="AH40" i="3"/>
  <c r="AH32" i="3"/>
  <c r="AH24" i="3"/>
  <c r="AH16" i="3"/>
  <c r="AH8" i="3"/>
  <c r="AH100" i="3"/>
  <c r="AH92" i="3"/>
  <c r="AH84" i="3"/>
  <c r="AH76" i="3"/>
  <c r="AH68" i="3"/>
  <c r="AH60" i="3"/>
  <c r="AH39" i="3"/>
  <c r="AH31" i="3"/>
  <c r="AH23" i="3"/>
  <c r="AH15" i="3"/>
  <c r="AH7" i="3"/>
  <c r="AH99" i="3"/>
  <c r="AH67" i="3"/>
  <c r="AH22" i="3"/>
  <c r="AH98" i="3"/>
  <c r="AH66" i="3"/>
  <c r="AH21" i="3"/>
  <c r="AH91" i="3"/>
  <c r="AH59" i="3"/>
  <c r="AH14" i="3"/>
  <c r="AH58" i="3"/>
  <c r="AH83" i="3"/>
  <c r="AH38" i="3"/>
  <c r="AH6" i="3"/>
  <c r="AH82" i="3"/>
  <c r="AH37" i="3"/>
  <c r="AH5" i="3"/>
  <c r="AH75" i="3"/>
  <c r="AH30" i="3"/>
  <c r="AH74" i="3"/>
  <c r="AH29" i="3"/>
  <c r="AH90" i="3"/>
  <c r="AH13" i="3"/>
  <c r="AG12" i="3"/>
  <c r="AG26" i="3"/>
  <c r="AG104" i="3"/>
  <c r="AG30" i="3"/>
  <c r="AG57" i="3"/>
  <c r="AG92" i="3"/>
  <c r="AG15" i="3"/>
  <c r="AG85" i="3"/>
  <c r="AG25" i="3"/>
  <c r="AG58" i="3"/>
  <c r="AG56" i="3"/>
  <c r="AG33" i="3"/>
  <c r="AG9" i="3"/>
  <c r="AG5" i="3"/>
  <c r="AG72" i="3"/>
  <c r="AG34" i="3"/>
  <c r="AG80" i="3"/>
  <c r="AG81" i="3"/>
  <c r="AG66" i="3"/>
  <c r="AG29" i="3"/>
  <c r="AG99" i="3"/>
  <c r="AG2" i="3"/>
  <c r="AG71" i="3"/>
  <c r="AG94" i="3"/>
  <c r="AG69" i="3"/>
  <c r="AG74" i="3"/>
  <c r="AG24" i="3"/>
  <c r="AG54" i="3"/>
  <c r="AG96" i="3"/>
  <c r="AG70" i="3"/>
  <c r="AG10" i="3"/>
  <c r="AG100" i="3"/>
  <c r="AG19" i="3"/>
  <c r="AG90" i="3"/>
  <c r="AG67" i="3"/>
  <c r="AG64" i="3"/>
  <c r="AG89" i="3"/>
  <c r="AG55" i="3"/>
  <c r="AG60" i="3"/>
  <c r="AG20" i="3"/>
  <c r="AG6" i="3"/>
  <c r="AG32" i="3"/>
  <c r="AG13" i="3"/>
  <c r="AG65" i="3"/>
  <c r="AG77" i="3"/>
  <c r="AG40" i="3"/>
  <c r="AG11" i="3"/>
  <c r="AG3" i="3"/>
  <c r="AG38" i="3"/>
  <c r="AG16" i="3"/>
  <c r="AG86" i="3"/>
  <c r="AG61" i="3"/>
  <c r="AG101" i="3"/>
  <c r="AG78" i="3"/>
  <c r="AG91" i="3"/>
  <c r="AG8" i="3"/>
  <c r="AG87" i="3"/>
  <c r="AG23" i="3"/>
  <c r="AG95" i="3"/>
  <c r="AG28" i="3"/>
  <c r="AG59" i="3"/>
  <c r="AG103" i="3"/>
  <c r="AG22" i="3"/>
  <c r="AG21" i="3"/>
  <c r="AG97" i="3"/>
  <c r="AG102" i="3"/>
  <c r="AG84" i="3"/>
  <c r="AG83" i="3"/>
  <c r="AG39" i="3"/>
  <c r="AG68" i="3"/>
  <c r="AG18" i="3"/>
  <c r="AG88" i="3"/>
  <c r="AG27" i="3"/>
  <c r="AG93" i="3"/>
  <c r="AG36" i="3"/>
  <c r="AG7" i="3"/>
  <c r="AG82" i="3"/>
  <c r="AG14" i="3"/>
  <c r="AG17" i="3"/>
  <c r="AG98" i="3"/>
  <c r="AG76" i="3"/>
  <c r="AG35" i="3"/>
  <c r="AG63" i="3"/>
  <c r="AG79" i="3"/>
  <c r="AG37" i="3"/>
  <c r="AG4" i="3"/>
  <c r="AG75" i="3"/>
  <c r="AG73" i="3"/>
  <c r="AG62" i="3"/>
  <c r="AG31" i="3"/>
  <c r="K125" i="3"/>
  <c r="K117" i="3"/>
  <c r="K109" i="3"/>
  <c r="K85" i="3"/>
  <c r="K77" i="3"/>
  <c r="K69" i="3"/>
  <c r="K40" i="3"/>
  <c r="K32" i="3"/>
  <c r="K84" i="3"/>
  <c r="K68" i="3"/>
  <c r="K39" i="3"/>
  <c r="K31" i="3"/>
  <c r="K107" i="3"/>
  <c r="K83" i="3"/>
  <c r="K67" i="3"/>
  <c r="K30" i="3"/>
  <c r="K130" i="3"/>
  <c r="K106" i="3"/>
  <c r="K82" i="3"/>
  <c r="K121" i="3"/>
  <c r="K120" i="3"/>
  <c r="K88" i="3"/>
  <c r="K35" i="3"/>
  <c r="K124" i="3"/>
  <c r="K116" i="3"/>
  <c r="K108" i="3"/>
  <c r="K92" i="3"/>
  <c r="K76" i="3"/>
  <c r="K91" i="3"/>
  <c r="K38" i="3"/>
  <c r="K114" i="3"/>
  <c r="K90" i="3"/>
  <c r="K29" i="3"/>
  <c r="K129" i="3"/>
  <c r="K73" i="3"/>
  <c r="K28" i="3"/>
  <c r="K131" i="3"/>
  <c r="K123" i="3"/>
  <c r="K115" i="3"/>
  <c r="K75" i="3"/>
  <c r="K122" i="3"/>
  <c r="K74" i="3"/>
  <c r="K37" i="3"/>
  <c r="K113" i="3"/>
  <c r="K89" i="3"/>
  <c r="K112" i="3"/>
  <c r="K80" i="3"/>
  <c r="K127" i="3"/>
  <c r="K119" i="3"/>
  <c r="K111" i="3"/>
  <c r="K87" i="3"/>
  <c r="K79" i="3"/>
  <c r="K71" i="3"/>
  <c r="K34" i="3"/>
  <c r="K126" i="3"/>
  <c r="K118" i="3"/>
  <c r="K110" i="3"/>
  <c r="K86" i="3"/>
  <c r="K78" i="3"/>
  <c r="K70" i="3"/>
  <c r="K33" i="3"/>
  <c r="K81" i="3"/>
  <c r="K36" i="3"/>
  <c r="K128" i="3"/>
  <c r="K72" i="3"/>
  <c r="AO27" i="3" l="1" a="1"/>
  <c r="AO27" i="3" s="1"/>
  <c r="S10" i="3"/>
  <c r="S11" i="3" s="1"/>
  <c r="S14" i="3" s="1"/>
  <c r="S15" i="3" s="1"/>
  <c r="AO10" i="3"/>
  <c r="S18" i="3" l="1"/>
  <c r="S19" i="3" s="1"/>
  <c r="AO28" i="3"/>
  <c r="AO31" i="3" s="1"/>
  <c r="AO32" i="3" s="1"/>
  <c r="AO11" i="3"/>
  <c r="AO14" i="3" s="1"/>
  <c r="T14" i="3" a="1"/>
  <c r="T14" i="3" s="1"/>
  <c r="AP14" i="3" l="1" a="1"/>
  <c r="AP14" i="3" s="1"/>
  <c r="AI42" i="3" s="1"/>
  <c r="AO15" i="3"/>
  <c r="AO18" i="3" s="1"/>
  <c r="AP31" i="3" a="1"/>
  <c r="AP31" i="3" s="1"/>
  <c r="N52" i="3"/>
  <c r="N50" i="3"/>
  <c r="N47" i="3"/>
  <c r="N44" i="3"/>
  <c r="N41" i="3"/>
  <c r="N51" i="3"/>
  <c r="N49" i="3"/>
  <c r="N46" i="3"/>
  <c r="N43" i="3"/>
  <c r="N53" i="3"/>
  <c r="N48" i="3"/>
  <c r="N45" i="3"/>
  <c r="N42" i="3"/>
  <c r="M53" i="3"/>
  <c r="M52" i="3"/>
  <c r="M51" i="3"/>
  <c r="M50" i="3"/>
  <c r="M49" i="3"/>
  <c r="M48" i="3"/>
  <c r="M47" i="3"/>
  <c r="M46" i="3"/>
  <c r="M45" i="3"/>
  <c r="M44" i="3"/>
  <c r="M43" i="3"/>
  <c r="M42" i="3"/>
  <c r="M41" i="3"/>
  <c r="N131" i="3"/>
  <c r="N98" i="3"/>
  <c r="N40" i="3"/>
  <c r="N60" i="3"/>
  <c r="N58" i="3"/>
  <c r="N8" i="3"/>
  <c r="N7" i="3"/>
  <c r="N88" i="3"/>
  <c r="N114" i="3"/>
  <c r="N116" i="3"/>
  <c r="N16" i="3"/>
  <c r="N124" i="3"/>
  <c r="N84" i="3"/>
  <c r="N75" i="3"/>
  <c r="N100" i="3"/>
  <c r="N105" i="3"/>
  <c r="N96" i="3"/>
  <c r="N73" i="3"/>
  <c r="N22" i="3"/>
  <c r="N36" i="3"/>
  <c r="N103" i="3"/>
  <c r="N94" i="3"/>
  <c r="N76" i="3"/>
  <c r="N78" i="3"/>
  <c r="N63" i="3"/>
  <c r="N33" i="3"/>
  <c r="N101" i="3"/>
  <c r="N28" i="3"/>
  <c r="N4" i="3"/>
  <c r="N57" i="3"/>
  <c r="N108" i="3"/>
  <c r="N83" i="3"/>
  <c r="N35" i="3"/>
  <c r="N62" i="3"/>
  <c r="N130" i="3"/>
  <c r="N99" i="3"/>
  <c r="N54" i="3"/>
  <c r="N3" i="3"/>
  <c r="N112" i="3"/>
  <c r="N65" i="3"/>
  <c r="N123" i="3"/>
  <c r="N71" i="3"/>
  <c r="N91" i="3"/>
  <c r="N13" i="3"/>
  <c r="N11" i="3"/>
  <c r="N55" i="3"/>
  <c r="N32" i="3"/>
  <c r="N121" i="3"/>
  <c r="N20" i="3"/>
  <c r="N109" i="3"/>
  <c r="N118" i="3"/>
  <c r="N79" i="3"/>
  <c r="N102" i="3"/>
  <c r="N126" i="3"/>
  <c r="N25" i="3"/>
  <c r="N64" i="3"/>
  <c r="N34" i="3"/>
  <c r="N85" i="3"/>
  <c r="N23" i="3"/>
  <c r="N17" i="3"/>
  <c r="N92" i="3"/>
  <c r="N5" i="3"/>
  <c r="N27" i="3"/>
  <c r="N12" i="3"/>
  <c r="N89" i="3"/>
  <c r="N77" i="3"/>
  <c r="N31" i="3"/>
  <c r="N67" i="3"/>
  <c r="N90" i="3"/>
  <c r="N37" i="3"/>
  <c r="N30" i="3"/>
  <c r="N2" i="3"/>
  <c r="N107" i="3"/>
  <c r="N122" i="3"/>
  <c r="N10" i="3"/>
  <c r="N18" i="3"/>
  <c r="N93" i="3"/>
  <c r="N106" i="3"/>
  <c r="N9" i="3"/>
  <c r="N120" i="3"/>
  <c r="N14" i="3"/>
  <c r="N97" i="3"/>
  <c r="N82" i="3"/>
  <c r="N129" i="3"/>
  <c r="N59" i="3"/>
  <c r="N113" i="3"/>
  <c r="N29" i="3"/>
  <c r="N87" i="3"/>
  <c r="N125" i="3"/>
  <c r="N128" i="3"/>
  <c r="N38" i="3"/>
  <c r="N68" i="3"/>
  <c r="N115" i="3"/>
  <c r="N66" i="3"/>
  <c r="N95" i="3"/>
  <c r="N70" i="3"/>
  <c r="N117" i="3"/>
  <c r="N19" i="3"/>
  <c r="N72" i="3"/>
  <c r="N74" i="3"/>
  <c r="N26" i="3"/>
  <c r="N69" i="3"/>
  <c r="N21" i="3"/>
  <c r="N24" i="3"/>
  <c r="N119" i="3"/>
  <c r="N111" i="3"/>
  <c r="N56" i="3"/>
  <c r="N80" i="3"/>
  <c r="N127" i="3"/>
  <c r="N81" i="3"/>
  <c r="N61" i="3"/>
  <c r="N15" i="3"/>
  <c r="N86" i="3"/>
  <c r="N104" i="3"/>
  <c r="N39" i="3"/>
  <c r="N6" i="3"/>
  <c r="N110" i="3"/>
  <c r="M105" i="3"/>
  <c r="M18" i="3"/>
  <c r="M6" i="3"/>
  <c r="M111" i="3"/>
  <c r="M9" i="3"/>
  <c r="M78" i="3"/>
  <c r="M11" i="3"/>
  <c r="M60" i="3"/>
  <c r="M124" i="3"/>
  <c r="M79" i="3"/>
  <c r="M108" i="3"/>
  <c r="M17" i="3"/>
  <c r="M95" i="3"/>
  <c r="M15" i="3"/>
  <c r="M90" i="3"/>
  <c r="M119" i="3"/>
  <c r="M75" i="3"/>
  <c r="P75" i="3" s="1"/>
  <c r="M16" i="3"/>
  <c r="M36" i="3"/>
  <c r="M131" i="3"/>
  <c r="P131" i="3" s="1"/>
  <c r="M110" i="3"/>
  <c r="M68" i="3"/>
  <c r="M89" i="3"/>
  <c r="M72" i="3"/>
  <c r="M84" i="3"/>
  <c r="M54" i="3"/>
  <c r="M73" i="3"/>
  <c r="M107" i="3"/>
  <c r="P107" i="3" s="1"/>
  <c r="M33" i="3"/>
  <c r="P33" i="3" s="1"/>
  <c r="M86" i="3"/>
  <c r="M92" i="3"/>
  <c r="M87" i="3"/>
  <c r="M88" i="3"/>
  <c r="M63" i="3"/>
  <c r="M13" i="3"/>
  <c r="M64" i="3"/>
  <c r="M21" i="3"/>
  <c r="M91" i="3"/>
  <c r="P91" i="3" s="1"/>
  <c r="M114" i="3"/>
  <c r="M31" i="3"/>
  <c r="M106" i="3"/>
  <c r="P106" i="3" s="1"/>
  <c r="M40" i="3"/>
  <c r="M85" i="3"/>
  <c r="M23" i="3"/>
  <c r="M19" i="3"/>
  <c r="P19" i="3" s="1"/>
  <c r="M24" i="3"/>
  <c r="M69" i="3"/>
  <c r="M22" i="3"/>
  <c r="M93" i="3"/>
  <c r="M120" i="3"/>
  <c r="M80" i="3"/>
  <c r="M112" i="3"/>
  <c r="M37" i="3"/>
  <c r="M70" i="3"/>
  <c r="M76" i="3"/>
  <c r="M101" i="3"/>
  <c r="M28" i="3"/>
  <c r="M62" i="3"/>
  <c r="M113" i="3"/>
  <c r="M109" i="3"/>
  <c r="M126" i="3"/>
  <c r="M128" i="3"/>
  <c r="M81" i="3"/>
  <c r="M122" i="3"/>
  <c r="M20" i="3"/>
  <c r="M100" i="3"/>
  <c r="P100" i="3" s="1"/>
  <c r="M83" i="3"/>
  <c r="P83" i="3" s="1"/>
  <c r="M71" i="3"/>
  <c r="M104" i="3"/>
  <c r="P104" i="3" s="1"/>
  <c r="M25" i="3"/>
  <c r="M7" i="3"/>
  <c r="M32" i="3"/>
  <c r="M127" i="3"/>
  <c r="M125" i="3"/>
  <c r="M99" i="3"/>
  <c r="M130" i="3"/>
  <c r="M26" i="3"/>
  <c r="M94" i="3"/>
  <c r="M10" i="3"/>
  <c r="M55" i="3"/>
  <c r="M14" i="3"/>
  <c r="M34" i="3"/>
  <c r="M30" i="3"/>
  <c r="M39" i="3"/>
  <c r="M116" i="3"/>
  <c r="P116" i="3" s="1"/>
  <c r="M58" i="3"/>
  <c r="M103" i="3"/>
  <c r="M96" i="3"/>
  <c r="M65" i="3"/>
  <c r="M98" i="3"/>
  <c r="M3" i="3"/>
  <c r="M115" i="3"/>
  <c r="M35" i="3"/>
  <c r="M38" i="3"/>
  <c r="P38" i="3" s="1"/>
  <c r="M2" i="3"/>
  <c r="M57" i="3"/>
  <c r="M121" i="3"/>
  <c r="M59" i="3"/>
  <c r="M117" i="3"/>
  <c r="M56" i="3"/>
  <c r="M5" i="3"/>
  <c r="M4" i="3"/>
  <c r="M102" i="3"/>
  <c r="M77" i="3"/>
  <c r="M118" i="3"/>
  <c r="M67" i="3"/>
  <c r="M74" i="3"/>
  <c r="M97" i="3"/>
  <c r="M27" i="3"/>
  <c r="M129" i="3"/>
  <c r="M66" i="3"/>
  <c r="M123" i="3"/>
  <c r="M61" i="3"/>
  <c r="M82" i="3"/>
  <c r="M29" i="3"/>
  <c r="M12" i="3"/>
  <c r="M8" i="3"/>
  <c r="AI39" i="3" l="1"/>
  <c r="AI19" i="3"/>
  <c r="AI98" i="3"/>
  <c r="AI30" i="3"/>
  <c r="AI77" i="3"/>
  <c r="AI25" i="3"/>
  <c r="AI50" i="3"/>
  <c r="AI102" i="3"/>
  <c r="AI76" i="3"/>
  <c r="AI54" i="3"/>
  <c r="AI17" i="3"/>
  <c r="AI36" i="3"/>
  <c r="AI59" i="3"/>
  <c r="AI9" i="3"/>
  <c r="AI53" i="3"/>
  <c r="AI101" i="3"/>
  <c r="AI33" i="3"/>
  <c r="AI72" i="3"/>
  <c r="AI57" i="3"/>
  <c r="AI13" i="3"/>
  <c r="AI91" i="3"/>
  <c r="AI67" i="3"/>
  <c r="AI79" i="3"/>
  <c r="AI10" i="3"/>
  <c r="AI104" i="3"/>
  <c r="AI27" i="3"/>
  <c r="AI44" i="3"/>
  <c r="AI48" i="3"/>
  <c r="AI7" i="3"/>
  <c r="AI8" i="3"/>
  <c r="AI2" i="3"/>
  <c r="AI89" i="3"/>
  <c r="AI65" i="3"/>
  <c r="AI21" i="3"/>
  <c r="AI99" i="3"/>
  <c r="AI75" i="3"/>
  <c r="AI87" i="3"/>
  <c r="AI26" i="3"/>
  <c r="AI24" i="3"/>
  <c r="AI64" i="3"/>
  <c r="AI52" i="3"/>
  <c r="AI47" i="3"/>
  <c r="AI15" i="3"/>
  <c r="AI32" i="3"/>
  <c r="AI18" i="3"/>
  <c r="AI97" i="3"/>
  <c r="AI73" i="3"/>
  <c r="AI29" i="3"/>
  <c r="AI6" i="3"/>
  <c r="AI84" i="3"/>
  <c r="AI95" i="3"/>
  <c r="AI55" i="3"/>
  <c r="AI40" i="3"/>
  <c r="AI81" i="3"/>
  <c r="AI43" i="3"/>
  <c r="AI46" i="3"/>
  <c r="AI86" i="3"/>
  <c r="AI20" i="3"/>
  <c r="AI66" i="3"/>
  <c r="AI16" i="3"/>
  <c r="AI80" i="3"/>
  <c r="AI68" i="3"/>
  <c r="AI28" i="3"/>
  <c r="AI38" i="3"/>
  <c r="AI88" i="3"/>
  <c r="AI62" i="3"/>
  <c r="AI45" i="3"/>
  <c r="AI96" i="3"/>
  <c r="AI35" i="3"/>
  <c r="AI74" i="3"/>
  <c r="AI93" i="3"/>
  <c r="AI41" i="3"/>
  <c r="AI85" i="3"/>
  <c r="AI56" i="3"/>
  <c r="AI5" i="3"/>
  <c r="AI83" i="3"/>
  <c r="AI70" i="3"/>
  <c r="AI3" i="3"/>
  <c r="AI49" i="3"/>
  <c r="AI23" i="3"/>
  <c r="AI61" i="3"/>
  <c r="AI34" i="3"/>
  <c r="AI4" i="3"/>
  <c r="AI82" i="3"/>
  <c r="AI37" i="3"/>
  <c r="AI14" i="3"/>
  <c r="AI92" i="3"/>
  <c r="AI103" i="3"/>
  <c r="AI63" i="3"/>
  <c r="AI69" i="3"/>
  <c r="AI105" i="3"/>
  <c r="AI51" i="3"/>
  <c r="AI31" i="3"/>
  <c r="AI78" i="3"/>
  <c r="AI11" i="3"/>
  <c r="AI12" i="3"/>
  <c r="AI90" i="3"/>
  <c r="AI58" i="3"/>
  <c r="AI22" i="3"/>
  <c r="AI100" i="3"/>
  <c r="AI60" i="3"/>
  <c r="AI71" i="3"/>
  <c r="AI94" i="3"/>
  <c r="P94" i="3"/>
  <c r="AI133" i="3"/>
  <c r="AI281" i="3"/>
  <c r="AI277" i="3"/>
  <c r="AI273" i="3"/>
  <c r="AI269" i="3"/>
  <c r="AI265" i="3"/>
  <c r="AI261" i="3"/>
  <c r="AI257" i="3"/>
  <c r="AI253" i="3"/>
  <c r="AI249" i="3"/>
  <c r="AI245" i="3"/>
  <c r="AI241" i="3"/>
  <c r="AI237" i="3"/>
  <c r="AI233" i="3"/>
  <c r="AI229" i="3"/>
  <c r="AI225" i="3"/>
  <c r="AI221" i="3"/>
  <c r="AI217" i="3"/>
  <c r="AI213" i="3"/>
  <c r="AI209" i="3"/>
  <c r="AI205" i="3"/>
  <c r="AI201" i="3"/>
  <c r="AI197" i="3"/>
  <c r="AI193" i="3"/>
  <c r="AI189" i="3"/>
  <c r="AI146" i="3"/>
  <c r="AI138" i="3"/>
  <c r="AI282" i="3"/>
  <c r="AI278" i="3"/>
  <c r="AI274" i="3"/>
  <c r="AI270" i="3"/>
  <c r="AI266" i="3"/>
  <c r="AI262" i="3"/>
  <c r="AI258" i="3"/>
  <c r="AI254" i="3"/>
  <c r="AI250" i="3"/>
  <c r="AI246" i="3"/>
  <c r="AI242" i="3"/>
  <c r="AI238" i="3"/>
  <c r="AI234" i="3"/>
  <c r="AI230" i="3"/>
  <c r="AI226" i="3"/>
  <c r="AI222" i="3"/>
  <c r="AI218" i="3"/>
  <c r="AI214" i="3"/>
  <c r="AI210" i="3"/>
  <c r="AI206" i="3"/>
  <c r="AI202" i="3"/>
  <c r="AI198" i="3"/>
  <c r="AI194" i="3"/>
  <c r="AI190" i="3"/>
  <c r="AI186" i="3"/>
  <c r="AI182" i="3"/>
  <c r="AI178" i="3"/>
  <c r="AI174" i="3"/>
  <c r="AI170" i="3"/>
  <c r="AI166" i="3"/>
  <c r="AI162" i="3"/>
  <c r="AI158" i="3"/>
  <c r="AI154" i="3"/>
  <c r="AI150" i="3"/>
  <c r="AI142" i="3"/>
  <c r="AI134" i="3"/>
  <c r="AI228" i="3"/>
  <c r="AI212" i="3"/>
  <c r="AI196" i="3"/>
  <c r="AI172" i="3"/>
  <c r="AI167" i="3"/>
  <c r="AI165" i="3"/>
  <c r="AI145" i="3"/>
  <c r="AI139" i="3"/>
  <c r="AI136" i="3"/>
  <c r="AI135" i="3"/>
  <c r="AI144" i="3"/>
  <c r="AI280" i="3"/>
  <c r="AI276" i="3"/>
  <c r="AI272" i="3"/>
  <c r="AI268" i="3"/>
  <c r="AI264" i="3"/>
  <c r="AI260" i="3"/>
  <c r="AI256" i="3"/>
  <c r="AI252" i="3"/>
  <c r="AI248" i="3"/>
  <c r="AI244" i="3"/>
  <c r="AI235" i="3"/>
  <c r="AI219" i="3"/>
  <c r="AI203" i="3"/>
  <c r="AI187" i="3"/>
  <c r="AI185" i="3"/>
  <c r="AI157" i="3"/>
  <c r="AI151" i="3"/>
  <c r="AI148" i="3"/>
  <c r="AI232" i="3"/>
  <c r="AI216" i="3"/>
  <c r="AI240" i="3"/>
  <c r="AI224" i="3"/>
  <c r="AI208" i="3"/>
  <c r="AI192" i="3"/>
  <c r="AI180" i="3"/>
  <c r="AI175" i="3"/>
  <c r="AI173" i="3"/>
  <c r="AI160" i="3"/>
  <c r="AI137" i="3"/>
  <c r="AI236" i="3"/>
  <c r="AI204" i="3"/>
  <c r="AI155" i="3"/>
  <c r="AI152" i="3"/>
  <c r="AI279" i="3"/>
  <c r="AI275" i="3"/>
  <c r="AI271" i="3"/>
  <c r="AI263" i="3"/>
  <c r="AI255" i="3"/>
  <c r="AI247" i="3"/>
  <c r="AI227" i="3"/>
  <c r="AI211" i="3"/>
  <c r="AI171" i="3"/>
  <c r="AI239" i="3"/>
  <c r="AI231" i="3"/>
  <c r="AI215" i="3"/>
  <c r="AI199" i="3"/>
  <c r="AI168" i="3"/>
  <c r="AI163" i="3"/>
  <c r="AI149" i="3"/>
  <c r="AI143" i="3"/>
  <c r="AI140" i="3"/>
  <c r="AI220" i="3"/>
  <c r="AI188" i="3"/>
  <c r="AI183" i="3"/>
  <c r="AI181" i="3"/>
  <c r="AI161" i="3"/>
  <c r="AI267" i="3"/>
  <c r="AI259" i="3"/>
  <c r="AI251" i="3"/>
  <c r="AI243" i="3"/>
  <c r="AI195" i="3"/>
  <c r="AI176" i="3"/>
  <c r="AI169" i="3"/>
  <c r="AI141" i="3"/>
  <c r="AI200" i="3"/>
  <c r="AI164" i="3"/>
  <c r="AI153" i="3"/>
  <c r="AI147" i="3"/>
  <c r="AI223" i="3"/>
  <c r="AI179" i="3"/>
  <c r="AI159" i="3"/>
  <c r="AI207" i="3"/>
  <c r="AI184" i="3"/>
  <c r="AI177" i="3"/>
  <c r="AI191" i="3"/>
  <c r="AI156" i="3"/>
  <c r="P35" i="3"/>
  <c r="P48" i="3"/>
  <c r="P43" i="3"/>
  <c r="P2" i="3"/>
  <c r="P8" i="3"/>
  <c r="P29" i="3"/>
  <c r="P3" i="3"/>
  <c r="P30" i="3"/>
  <c r="P113" i="3"/>
  <c r="P51" i="3"/>
  <c r="P66" i="3"/>
  <c r="P10" i="3"/>
  <c r="P7" i="3"/>
  <c r="P81" i="3"/>
  <c r="P76" i="3"/>
  <c r="P69" i="3"/>
  <c r="P5" i="3"/>
  <c r="P50" i="3"/>
  <c r="P47" i="3"/>
  <c r="P46" i="3"/>
  <c r="P27" i="3"/>
  <c r="P126" i="3"/>
  <c r="P37" i="3"/>
  <c r="P21" i="3"/>
  <c r="P95" i="3"/>
  <c r="P9" i="3"/>
  <c r="P49" i="3"/>
  <c r="P112" i="3"/>
  <c r="P59" i="3"/>
  <c r="P54" i="3"/>
  <c r="P44" i="3"/>
  <c r="P52" i="3"/>
  <c r="P127" i="3"/>
  <c r="P93" i="3"/>
  <c r="P84" i="3"/>
  <c r="P45" i="3"/>
  <c r="P53" i="3"/>
  <c r="P11" i="3"/>
  <c r="P4" i="3"/>
  <c r="AO35" i="3" a="1"/>
  <c r="AO35" i="3" s="1"/>
  <c r="AO36" i="3" s="1"/>
  <c r="P58" i="3"/>
  <c r="P26" i="3"/>
  <c r="P110" i="3"/>
  <c r="P41" i="3"/>
  <c r="P102" i="3"/>
  <c r="P103" i="3"/>
  <c r="P92" i="3"/>
  <c r="P90" i="3"/>
  <c r="P12" i="3"/>
  <c r="P56" i="3"/>
  <c r="P115" i="3"/>
  <c r="P39" i="3"/>
  <c r="P130" i="3"/>
  <c r="P23" i="3"/>
  <c r="P64" i="3"/>
  <c r="P42" i="3"/>
  <c r="P108" i="3"/>
  <c r="P57" i="3"/>
  <c r="P55" i="3"/>
  <c r="P114" i="3"/>
  <c r="P89" i="3"/>
  <c r="P25" i="3"/>
  <c r="P70" i="3"/>
  <c r="P24" i="3"/>
  <c r="P86" i="3"/>
  <c r="P15" i="3"/>
  <c r="P78" i="3"/>
  <c r="P97" i="3"/>
  <c r="P109" i="3"/>
  <c r="P82" i="3"/>
  <c r="P34" i="3"/>
  <c r="P125" i="3"/>
  <c r="P62" i="3"/>
  <c r="P40" i="3"/>
  <c r="P79" i="3"/>
  <c r="P61" i="3"/>
  <c r="P118" i="3"/>
  <c r="P121" i="3"/>
  <c r="P65" i="3"/>
  <c r="P14" i="3"/>
  <c r="P20" i="3"/>
  <c r="P28" i="3"/>
  <c r="P88" i="3"/>
  <c r="P124" i="3"/>
  <c r="P105" i="3"/>
  <c r="P71" i="3"/>
  <c r="P17" i="3"/>
  <c r="P111" i="3"/>
  <c r="P74" i="3"/>
  <c r="P117" i="3"/>
  <c r="P99" i="3"/>
  <c r="P80" i="3"/>
  <c r="P85" i="3"/>
  <c r="P13" i="3"/>
  <c r="P73" i="3"/>
  <c r="P36" i="3"/>
  <c r="P6" i="3"/>
  <c r="P67" i="3"/>
  <c r="P98" i="3"/>
  <c r="P120" i="3"/>
  <c r="P63" i="3"/>
  <c r="P16" i="3"/>
  <c r="P18" i="3"/>
  <c r="P123" i="3"/>
  <c r="P77" i="3"/>
  <c r="P96" i="3"/>
  <c r="P32" i="3"/>
  <c r="P122" i="3"/>
  <c r="P101" i="3"/>
  <c r="P22" i="3"/>
  <c r="P31" i="3"/>
  <c r="P87" i="3"/>
  <c r="P72" i="3"/>
  <c r="P119" i="3"/>
  <c r="P60" i="3"/>
  <c r="P129" i="3"/>
  <c r="P128" i="3"/>
  <c r="P68" i="3"/>
  <c r="AO19" i="3"/>
  <c r="U3"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4" i="1"/>
  <c r="F13" i="1"/>
  <c r="F12" i="1"/>
  <c r="F11" i="1"/>
  <c r="F10" i="1"/>
  <c r="F9" i="1"/>
  <c r="F8" i="1"/>
  <c r="F7" i="1"/>
  <c r="F6" i="1"/>
  <c r="F5" i="1"/>
  <c r="F4" i="1"/>
  <c r="F3" i="1"/>
  <c r="F2" i="1"/>
  <c r="AJ281" i="3" l="1"/>
  <c r="AL281" i="3" s="1"/>
  <c r="AJ277" i="3"/>
  <c r="AL277" i="3" s="1"/>
  <c r="AJ273" i="3"/>
  <c r="AL273" i="3" s="1"/>
  <c r="AJ269" i="3"/>
  <c r="AL269" i="3" s="1"/>
  <c r="AJ265" i="3"/>
  <c r="AL265" i="3" s="1"/>
  <c r="AJ261" i="3"/>
  <c r="AL261" i="3" s="1"/>
  <c r="AJ257" i="3"/>
  <c r="AL257" i="3" s="1"/>
  <c r="AJ253" i="3"/>
  <c r="AL253" i="3" s="1"/>
  <c r="AJ249" i="3"/>
  <c r="AL249" i="3" s="1"/>
  <c r="AJ245" i="3"/>
  <c r="AL245" i="3" s="1"/>
  <c r="AJ241" i="3"/>
  <c r="AL241" i="3" s="1"/>
  <c r="AJ237" i="3"/>
  <c r="AL237" i="3" s="1"/>
  <c r="AJ233" i="3"/>
  <c r="AL233" i="3" s="1"/>
  <c r="AJ229" i="3"/>
  <c r="AL229" i="3" s="1"/>
  <c r="AJ225" i="3"/>
  <c r="AL225" i="3" s="1"/>
  <c r="AJ221" i="3"/>
  <c r="AL221" i="3" s="1"/>
  <c r="AJ217" i="3"/>
  <c r="AL217" i="3" s="1"/>
  <c r="AJ213" i="3"/>
  <c r="AL213" i="3" s="1"/>
  <c r="AJ209" i="3"/>
  <c r="AL209" i="3" s="1"/>
  <c r="AJ205" i="3"/>
  <c r="AL205" i="3" s="1"/>
  <c r="AJ201" i="3"/>
  <c r="AL201" i="3" s="1"/>
  <c r="AJ197" i="3"/>
  <c r="AL197" i="3" s="1"/>
  <c r="AJ193" i="3"/>
  <c r="AL193" i="3" s="1"/>
  <c r="AJ189" i="3"/>
  <c r="AL189" i="3" s="1"/>
  <c r="AJ185" i="3"/>
  <c r="AL185" i="3" s="1"/>
  <c r="AJ181" i="3"/>
  <c r="AL181" i="3" s="1"/>
  <c r="AJ177" i="3"/>
  <c r="AL177" i="3" s="1"/>
  <c r="AJ173" i="3"/>
  <c r="AL173" i="3" s="1"/>
  <c r="AJ169" i="3"/>
  <c r="AL169" i="3" s="1"/>
  <c r="AJ165" i="3"/>
  <c r="AL165" i="3" s="1"/>
  <c r="AJ282" i="3"/>
  <c r="AL282" i="3" s="1"/>
  <c r="AJ278" i="3"/>
  <c r="AL278" i="3" s="1"/>
  <c r="AJ274" i="3"/>
  <c r="AL274" i="3" s="1"/>
  <c r="AJ270" i="3"/>
  <c r="AL270" i="3" s="1"/>
  <c r="AJ266" i="3"/>
  <c r="AL266" i="3" s="1"/>
  <c r="AJ262" i="3"/>
  <c r="AL262" i="3" s="1"/>
  <c r="AJ258" i="3"/>
  <c r="AL258" i="3" s="1"/>
  <c r="AJ254" i="3"/>
  <c r="AL254" i="3" s="1"/>
  <c r="AJ250" i="3"/>
  <c r="AL250" i="3" s="1"/>
  <c r="AJ246" i="3"/>
  <c r="AL246" i="3" s="1"/>
  <c r="AJ242" i="3"/>
  <c r="AL242" i="3" s="1"/>
  <c r="AJ238" i="3"/>
  <c r="AL238" i="3" s="1"/>
  <c r="AJ234" i="3"/>
  <c r="AL234" i="3" s="1"/>
  <c r="AJ230" i="3"/>
  <c r="AL230" i="3" s="1"/>
  <c r="AJ226" i="3"/>
  <c r="AL226" i="3" s="1"/>
  <c r="AJ222" i="3"/>
  <c r="AL222" i="3" s="1"/>
  <c r="AJ218" i="3"/>
  <c r="AL218" i="3" s="1"/>
  <c r="AJ214" i="3"/>
  <c r="AL214" i="3" s="1"/>
  <c r="AJ210" i="3"/>
  <c r="AL210" i="3" s="1"/>
  <c r="AJ206" i="3"/>
  <c r="AL206" i="3" s="1"/>
  <c r="AJ202" i="3"/>
  <c r="AL202" i="3" s="1"/>
  <c r="AJ198" i="3"/>
  <c r="AL198" i="3" s="1"/>
  <c r="AJ194" i="3"/>
  <c r="AL194" i="3" s="1"/>
  <c r="AJ190" i="3"/>
  <c r="AL190" i="3" s="1"/>
  <c r="AJ186" i="3"/>
  <c r="AL186" i="3" s="1"/>
  <c r="AJ182" i="3"/>
  <c r="AL182" i="3" s="1"/>
  <c r="AJ178" i="3"/>
  <c r="AL178" i="3" s="1"/>
  <c r="AJ174" i="3"/>
  <c r="AL174" i="3" s="1"/>
  <c r="AJ170" i="3"/>
  <c r="AL170" i="3" s="1"/>
  <c r="AJ166" i="3"/>
  <c r="AL166" i="3" s="1"/>
  <c r="AJ162" i="3"/>
  <c r="AL162" i="3" s="1"/>
  <c r="AJ158" i="3"/>
  <c r="AL158" i="3" s="1"/>
  <c r="AJ154" i="3"/>
  <c r="AL154" i="3" s="1"/>
  <c r="AJ150" i="3"/>
  <c r="AL150" i="3" s="1"/>
  <c r="AJ146" i="3"/>
  <c r="AL146" i="3" s="1"/>
  <c r="AJ142" i="3"/>
  <c r="AL142" i="3" s="1"/>
  <c r="AJ138" i="3"/>
  <c r="AL138" i="3" s="1"/>
  <c r="AJ134" i="3"/>
  <c r="AL134" i="3" s="1"/>
  <c r="AJ279" i="3"/>
  <c r="AL279" i="3" s="1"/>
  <c r="AJ271" i="3"/>
  <c r="AL271" i="3" s="1"/>
  <c r="AJ267" i="3"/>
  <c r="AL267" i="3" s="1"/>
  <c r="AJ263" i="3"/>
  <c r="AL263" i="3" s="1"/>
  <c r="AJ243" i="3"/>
  <c r="AL243" i="3" s="1"/>
  <c r="AJ275" i="3"/>
  <c r="AL275" i="3" s="1"/>
  <c r="AJ259" i="3"/>
  <c r="AL259" i="3" s="1"/>
  <c r="AJ255" i="3"/>
  <c r="AL255" i="3" s="1"/>
  <c r="AJ251" i="3"/>
  <c r="AL251" i="3" s="1"/>
  <c r="AJ247" i="3"/>
  <c r="AL247" i="3" s="1"/>
  <c r="AJ280" i="3"/>
  <c r="AL280" i="3" s="1"/>
  <c r="AJ276" i="3"/>
  <c r="AL276" i="3" s="1"/>
  <c r="AJ272" i="3"/>
  <c r="AL272" i="3" s="1"/>
  <c r="AJ268" i="3"/>
  <c r="AL268" i="3" s="1"/>
  <c r="AJ264" i="3"/>
  <c r="AL264" i="3" s="1"/>
  <c r="AJ260" i="3"/>
  <c r="AL260" i="3" s="1"/>
  <c r="AJ256" i="3"/>
  <c r="AL256" i="3" s="1"/>
  <c r="AJ252" i="3"/>
  <c r="AL252" i="3" s="1"/>
  <c r="AJ248" i="3"/>
  <c r="AL248" i="3" s="1"/>
  <c r="AJ244" i="3"/>
  <c r="AL244" i="3" s="1"/>
  <c r="AJ235" i="3"/>
  <c r="AL235" i="3" s="1"/>
  <c r="AJ219" i="3"/>
  <c r="AL219" i="3" s="1"/>
  <c r="AJ203" i="3"/>
  <c r="AL203" i="3" s="1"/>
  <c r="AJ187" i="3"/>
  <c r="AL187" i="3" s="1"/>
  <c r="AJ157" i="3"/>
  <c r="AL157" i="3" s="1"/>
  <c r="AJ151" i="3"/>
  <c r="AL151" i="3" s="1"/>
  <c r="AJ148" i="3"/>
  <c r="AL148" i="3" s="1"/>
  <c r="AJ184" i="3"/>
  <c r="AL184" i="3" s="1"/>
  <c r="AJ240" i="3"/>
  <c r="AL240" i="3" s="1"/>
  <c r="AJ224" i="3"/>
  <c r="AL224" i="3" s="1"/>
  <c r="AJ208" i="3"/>
  <c r="AL208" i="3" s="1"/>
  <c r="AJ192" i="3"/>
  <c r="AL192" i="3" s="1"/>
  <c r="AJ180" i="3"/>
  <c r="AL180" i="3" s="1"/>
  <c r="AJ175" i="3"/>
  <c r="AL175" i="3" s="1"/>
  <c r="AJ160" i="3"/>
  <c r="AL160" i="3" s="1"/>
  <c r="AJ137" i="3"/>
  <c r="AL137" i="3" s="1"/>
  <c r="AJ223" i="3"/>
  <c r="AL223" i="3" s="1"/>
  <c r="AJ207" i="3"/>
  <c r="AL207" i="3" s="1"/>
  <c r="AJ159" i="3"/>
  <c r="AL159" i="3" s="1"/>
  <c r="AJ231" i="3"/>
  <c r="AL231" i="3" s="1"/>
  <c r="AJ215" i="3"/>
  <c r="AL215" i="3" s="1"/>
  <c r="AJ199" i="3"/>
  <c r="AL199" i="3" s="1"/>
  <c r="AJ168" i="3"/>
  <c r="AL168" i="3" s="1"/>
  <c r="AJ163" i="3"/>
  <c r="AL163" i="3" s="1"/>
  <c r="AJ149" i="3"/>
  <c r="AL149" i="3" s="1"/>
  <c r="AJ143" i="3"/>
  <c r="AL143" i="3" s="1"/>
  <c r="AJ140" i="3"/>
  <c r="AL140" i="3" s="1"/>
  <c r="AJ227" i="3"/>
  <c r="AL227" i="3" s="1"/>
  <c r="AJ195" i="3"/>
  <c r="AL195" i="3" s="1"/>
  <c r="AJ176" i="3"/>
  <c r="AL176" i="3" s="1"/>
  <c r="AJ171" i="3"/>
  <c r="AL171" i="3" s="1"/>
  <c r="AJ135" i="3"/>
  <c r="AL135" i="3" s="1"/>
  <c r="AJ232" i="3"/>
  <c r="AL232" i="3" s="1"/>
  <c r="AJ200" i="3"/>
  <c r="AL200" i="3" s="1"/>
  <c r="AJ164" i="3"/>
  <c r="AL164" i="3" s="1"/>
  <c r="AJ153" i="3"/>
  <c r="AL153" i="3" s="1"/>
  <c r="AJ147" i="3"/>
  <c r="AL147" i="3" s="1"/>
  <c r="AJ239" i="3"/>
  <c r="AL239" i="3" s="1"/>
  <c r="AJ179" i="3"/>
  <c r="AL179" i="3" s="1"/>
  <c r="AJ236" i="3"/>
  <c r="AL236" i="3" s="1"/>
  <c r="AJ220" i="3"/>
  <c r="AL220" i="3" s="1"/>
  <c r="AJ204" i="3"/>
  <c r="AL204" i="3" s="1"/>
  <c r="AJ188" i="3"/>
  <c r="AL188" i="3" s="1"/>
  <c r="AJ183" i="3"/>
  <c r="AL183" i="3" s="1"/>
  <c r="AJ161" i="3"/>
  <c r="AL161" i="3" s="1"/>
  <c r="AJ155" i="3"/>
  <c r="AL155" i="3" s="1"/>
  <c r="AJ152" i="3"/>
  <c r="AL152" i="3" s="1"/>
  <c r="AJ211" i="3"/>
  <c r="AL211" i="3" s="1"/>
  <c r="AJ141" i="3"/>
  <c r="AL141" i="3" s="1"/>
  <c r="AJ216" i="3"/>
  <c r="AL216" i="3" s="1"/>
  <c r="AJ144" i="3"/>
  <c r="AL144" i="3" s="1"/>
  <c r="AJ191" i="3"/>
  <c r="AL191" i="3" s="1"/>
  <c r="AJ156" i="3"/>
  <c r="AL156" i="3" s="1"/>
  <c r="AJ145" i="3"/>
  <c r="AL145" i="3" s="1"/>
  <c r="AJ139" i="3"/>
  <c r="AL139" i="3" s="1"/>
  <c r="AJ228" i="3"/>
  <c r="AL228" i="3" s="1"/>
  <c r="AJ196" i="3"/>
  <c r="AL196" i="3" s="1"/>
  <c r="AJ172" i="3"/>
  <c r="AL172" i="3" s="1"/>
  <c r="AJ167" i="3"/>
  <c r="AL167" i="3" s="1"/>
  <c r="AJ212" i="3"/>
  <c r="AL212" i="3" s="1"/>
  <c r="AJ136" i="3"/>
  <c r="AL136" i="3" s="1"/>
  <c r="AJ46" i="3"/>
  <c r="AL46" i="3" s="1"/>
  <c r="AJ48" i="3"/>
  <c r="AL48" i="3" s="1"/>
  <c r="AJ49" i="3"/>
  <c r="AL49" i="3" s="1"/>
  <c r="AJ41" i="3"/>
  <c r="AL41" i="3" s="1"/>
  <c r="AJ50" i="3"/>
  <c r="AL50" i="3" s="1"/>
  <c r="AJ42" i="3"/>
  <c r="AL42" i="3" s="1"/>
  <c r="AJ51" i="3"/>
  <c r="AL51" i="3" s="1"/>
  <c r="AJ43" i="3"/>
  <c r="AL43" i="3" s="1"/>
  <c r="AJ52" i="3"/>
  <c r="AL52" i="3" s="1"/>
  <c r="AJ44" i="3"/>
  <c r="AL44" i="3" s="1"/>
  <c r="AJ53" i="3"/>
  <c r="AL53" i="3" s="1"/>
  <c r="AJ45" i="3"/>
  <c r="AL45" i="3" s="1"/>
  <c r="AJ47" i="3"/>
  <c r="AL47" i="3" s="1"/>
  <c r="AJ133" i="3"/>
  <c r="AL133" i="3" s="1"/>
  <c r="AJ18" i="3"/>
  <c r="AL18" i="3" s="1"/>
  <c r="AJ33" i="3"/>
  <c r="AL33" i="3" s="1"/>
  <c r="AJ39" i="3"/>
  <c r="AL39" i="3" s="1"/>
  <c r="AJ99" i="3"/>
  <c r="AL99" i="3" s="1"/>
  <c r="AJ83" i="3"/>
  <c r="AL83" i="3" s="1"/>
  <c r="AJ67" i="3"/>
  <c r="AL67" i="3" s="1"/>
  <c r="AJ38" i="3"/>
  <c r="AL38" i="3" s="1"/>
  <c r="AJ22" i="3"/>
  <c r="AL22" i="3" s="1"/>
  <c r="AJ102" i="3"/>
  <c r="AL102" i="3" s="1"/>
  <c r="AJ94" i="3"/>
  <c r="AL94" i="3" s="1"/>
  <c r="AJ86" i="3"/>
  <c r="AL86" i="3" s="1"/>
  <c r="AJ78" i="3"/>
  <c r="AL78" i="3" s="1"/>
  <c r="AJ70" i="3"/>
  <c r="AL70" i="3" s="1"/>
  <c r="AJ62" i="3"/>
  <c r="AL62" i="3" s="1"/>
  <c r="AJ25" i="3"/>
  <c r="AL25" i="3" s="1"/>
  <c r="AJ9" i="3"/>
  <c r="AL9" i="3" s="1"/>
  <c r="AJ100" i="3"/>
  <c r="AL100" i="3" s="1"/>
  <c r="AJ84" i="3"/>
  <c r="AL84" i="3" s="1"/>
  <c r="AJ68" i="3"/>
  <c r="AL68" i="3" s="1"/>
  <c r="AJ31" i="3"/>
  <c r="AL31" i="3" s="1"/>
  <c r="AJ15" i="3"/>
  <c r="AL15" i="3" s="1"/>
  <c r="AJ6" i="3"/>
  <c r="AL6" i="3" s="1"/>
  <c r="AJ101" i="3"/>
  <c r="AL101" i="3" s="1"/>
  <c r="AJ93" i="3"/>
  <c r="AL93" i="3" s="1"/>
  <c r="AJ85" i="3"/>
  <c r="AL85" i="3" s="1"/>
  <c r="AJ77" i="3"/>
  <c r="AL77" i="3" s="1"/>
  <c r="AJ69" i="3"/>
  <c r="AL69" i="3" s="1"/>
  <c r="AJ61" i="3"/>
  <c r="AL61" i="3" s="1"/>
  <c r="AJ40" i="3"/>
  <c r="AL40" i="3" s="1"/>
  <c r="AJ32" i="3"/>
  <c r="AL32" i="3" s="1"/>
  <c r="AJ24" i="3"/>
  <c r="AL24" i="3" s="1"/>
  <c r="AJ16" i="3"/>
  <c r="AL16" i="3" s="1"/>
  <c r="AJ8" i="3"/>
  <c r="AL8" i="3" s="1"/>
  <c r="AJ14" i="3"/>
  <c r="AL14" i="3" s="1"/>
  <c r="AJ98" i="3"/>
  <c r="AL98" i="3" s="1"/>
  <c r="AJ90" i="3"/>
  <c r="AL90" i="3" s="1"/>
  <c r="AJ82" i="3"/>
  <c r="AL82" i="3" s="1"/>
  <c r="AJ74" i="3"/>
  <c r="AL74" i="3" s="1"/>
  <c r="AJ66" i="3"/>
  <c r="AL66" i="3" s="1"/>
  <c r="AJ58" i="3"/>
  <c r="AL58" i="3" s="1"/>
  <c r="AJ37" i="3"/>
  <c r="AL37" i="3" s="1"/>
  <c r="AJ29" i="3"/>
  <c r="AL29" i="3" s="1"/>
  <c r="AJ21" i="3"/>
  <c r="AL21" i="3" s="1"/>
  <c r="AJ13" i="3"/>
  <c r="AL13" i="3" s="1"/>
  <c r="AJ5" i="3"/>
  <c r="AL5" i="3" s="1"/>
  <c r="AJ105" i="3"/>
  <c r="AL105" i="3" s="1"/>
  <c r="AJ97" i="3"/>
  <c r="AL97" i="3" s="1"/>
  <c r="AJ89" i="3"/>
  <c r="AL89" i="3" s="1"/>
  <c r="AJ81" i="3"/>
  <c r="AL81" i="3" s="1"/>
  <c r="AJ73" i="3"/>
  <c r="AL73" i="3" s="1"/>
  <c r="AJ65" i="3"/>
  <c r="AL65" i="3" s="1"/>
  <c r="AJ57" i="3"/>
  <c r="AL57" i="3" s="1"/>
  <c r="AJ36" i="3"/>
  <c r="AL36" i="3" s="1"/>
  <c r="AJ28" i="3"/>
  <c r="AL28" i="3" s="1"/>
  <c r="AJ20" i="3"/>
  <c r="AL20" i="3" s="1"/>
  <c r="AJ12" i="3"/>
  <c r="AL12" i="3" s="1"/>
  <c r="AJ4" i="3"/>
  <c r="AL4" i="3" s="1"/>
  <c r="AJ104" i="3"/>
  <c r="AL104" i="3" s="1"/>
  <c r="AJ96" i="3"/>
  <c r="AL96" i="3" s="1"/>
  <c r="AJ88" i="3"/>
  <c r="AL88" i="3" s="1"/>
  <c r="AJ80" i="3"/>
  <c r="AL80" i="3" s="1"/>
  <c r="AJ72" i="3"/>
  <c r="AL72" i="3" s="1"/>
  <c r="AJ64" i="3"/>
  <c r="AL64" i="3" s="1"/>
  <c r="AJ56" i="3"/>
  <c r="AL56" i="3" s="1"/>
  <c r="AJ35" i="3"/>
  <c r="AL35" i="3" s="1"/>
  <c r="AJ27" i="3"/>
  <c r="AL27" i="3" s="1"/>
  <c r="AJ19" i="3"/>
  <c r="AL19" i="3" s="1"/>
  <c r="AJ11" i="3"/>
  <c r="AL11" i="3" s="1"/>
  <c r="AJ3" i="3"/>
  <c r="AL3" i="3" s="1"/>
  <c r="AJ103" i="3"/>
  <c r="AL103" i="3" s="1"/>
  <c r="AJ95" i="3"/>
  <c r="AL95" i="3" s="1"/>
  <c r="AJ87" i="3"/>
  <c r="AL87" i="3" s="1"/>
  <c r="AJ79" i="3"/>
  <c r="AL79" i="3" s="1"/>
  <c r="AJ71" i="3"/>
  <c r="AL71" i="3" s="1"/>
  <c r="AJ63" i="3"/>
  <c r="AL63" i="3" s="1"/>
  <c r="AJ55" i="3"/>
  <c r="AL55" i="3" s="1"/>
  <c r="AJ34" i="3"/>
  <c r="AL34" i="3" s="1"/>
  <c r="AJ26" i="3"/>
  <c r="AL26" i="3" s="1"/>
  <c r="AJ10" i="3"/>
  <c r="AL10" i="3" s="1"/>
  <c r="AJ54" i="3"/>
  <c r="AL54" i="3" s="1"/>
  <c r="AJ17" i="3"/>
  <c r="AL17" i="3" s="1"/>
  <c r="AJ92" i="3"/>
  <c r="AL92" i="3" s="1"/>
  <c r="AJ76" i="3"/>
  <c r="AL76" i="3" s="1"/>
  <c r="AJ60" i="3"/>
  <c r="AL60" i="3" s="1"/>
  <c r="AJ23" i="3"/>
  <c r="AL23" i="3" s="1"/>
  <c r="AJ7" i="3"/>
  <c r="AL7" i="3" s="1"/>
  <c r="AJ91" i="3"/>
  <c r="AL91" i="3" s="1"/>
  <c r="AJ75" i="3"/>
  <c r="AL75" i="3" s="1"/>
  <c r="AJ59" i="3"/>
  <c r="AL59" i="3" s="1"/>
  <c r="AJ30" i="3"/>
  <c r="AL30" i="3" s="1"/>
  <c r="AJ2" i="3"/>
  <c r="AL2" i="3" s="1"/>
  <c r="O10" i="1"/>
  <c r="T10" i="1"/>
  <c r="S6" i="1"/>
  <c r="S7" i="1" s="1" a="1"/>
  <c r="S7" i="1" s="1"/>
  <c r="O51" i="1"/>
  <c r="O2" i="1"/>
  <c r="O124" i="1"/>
  <c r="O33" i="1"/>
  <c r="O14" i="1"/>
  <c r="O13" i="1"/>
  <c r="O67" i="1"/>
  <c r="O115" i="1"/>
  <c r="O83" i="1"/>
  <c r="O52" i="1"/>
  <c r="O99" i="1"/>
  <c r="O32" i="1"/>
  <c r="O84" i="1"/>
  <c r="O116" i="1"/>
  <c r="O123" i="1"/>
  <c r="O92" i="1"/>
  <c r="O60" i="1"/>
  <c r="O22" i="1"/>
  <c r="O119" i="1"/>
  <c r="O91" i="1"/>
  <c r="O59" i="1"/>
  <c r="O40" i="1"/>
  <c r="O21" i="1"/>
  <c r="O131" i="1"/>
  <c r="O108" i="1"/>
  <c r="O76" i="1"/>
  <c r="O44" i="1"/>
  <c r="O6" i="1"/>
  <c r="O130" i="1"/>
  <c r="O107" i="1"/>
  <c r="O75" i="1"/>
  <c r="O43" i="1"/>
  <c r="O5" i="1"/>
  <c r="O127" i="1"/>
  <c r="O100" i="1"/>
  <c r="O68" i="1"/>
  <c r="O111" i="1"/>
  <c r="O103" i="1"/>
  <c r="O95" i="1"/>
  <c r="O87" i="1"/>
  <c r="O79" i="1"/>
  <c r="O71" i="1"/>
  <c r="O63" i="1"/>
  <c r="O55" i="1"/>
  <c r="O47" i="1"/>
  <c r="O36" i="1"/>
  <c r="O28" i="1"/>
  <c r="O25" i="1"/>
  <c r="O17" i="1"/>
  <c r="O9" i="1"/>
  <c r="O126" i="1"/>
  <c r="O118" i="1"/>
  <c r="O110" i="1"/>
  <c r="O102" i="1"/>
  <c r="O94" i="1"/>
  <c r="O86" i="1"/>
  <c r="O78" i="1"/>
  <c r="O70" i="1"/>
  <c r="O62" i="1"/>
  <c r="O54" i="1"/>
  <c r="O46" i="1"/>
  <c r="O35" i="1"/>
  <c r="O24" i="1"/>
  <c r="O16" i="1"/>
  <c r="O8" i="1"/>
  <c r="O125" i="1"/>
  <c r="O117" i="1"/>
  <c r="O109" i="1"/>
  <c r="O101" i="1"/>
  <c r="O93" i="1"/>
  <c r="O85" i="1"/>
  <c r="O77" i="1"/>
  <c r="O69" i="1"/>
  <c r="O61" i="1"/>
  <c r="O53" i="1"/>
  <c r="O45" i="1"/>
  <c r="O34" i="1"/>
  <c r="O23" i="1"/>
  <c r="O15" i="1"/>
  <c r="O7" i="1"/>
  <c r="O122" i="1"/>
  <c r="O114" i="1"/>
  <c r="O106" i="1"/>
  <c r="O98" i="1"/>
  <c r="O90" i="1"/>
  <c r="O82" i="1"/>
  <c r="O74" i="1"/>
  <c r="O66" i="1"/>
  <c r="O58" i="1"/>
  <c r="O50" i="1"/>
  <c r="O42" i="1"/>
  <c r="O39" i="1"/>
  <c r="O31" i="1"/>
  <c r="O20" i="1"/>
  <c r="O12" i="1"/>
  <c r="O4" i="1"/>
  <c r="O129" i="1"/>
  <c r="O121" i="1"/>
  <c r="O113" i="1"/>
  <c r="O105" i="1"/>
  <c r="O97" i="1"/>
  <c r="O89" i="1"/>
  <c r="O81" i="1"/>
  <c r="O73" i="1"/>
  <c r="O65" i="1"/>
  <c r="O57" i="1"/>
  <c r="O49" i="1"/>
  <c r="O41" i="1"/>
  <c r="O38" i="1"/>
  <c r="O30" i="1"/>
  <c r="O27" i="1"/>
  <c r="O19" i="1"/>
  <c r="O11" i="1"/>
  <c r="O3" i="1"/>
  <c r="O128" i="1"/>
  <c r="O120" i="1"/>
  <c r="O112" i="1"/>
  <c r="O104" i="1"/>
  <c r="O96" i="1"/>
  <c r="O88" i="1"/>
  <c r="O80" i="1"/>
  <c r="O72" i="1"/>
  <c r="O64" i="1"/>
  <c r="O56" i="1"/>
  <c r="O48" i="1"/>
  <c r="O37" i="1"/>
  <c r="O29" i="1"/>
  <c r="O26" i="1"/>
  <c r="O18" i="1"/>
  <c r="AP10" i="1" a="1"/>
  <c r="AP10" i="1" s="1"/>
  <c r="AO6" i="1"/>
  <c r="E19" i="2" l="1"/>
  <c r="E18" i="2"/>
  <c r="E17" i="2"/>
  <c r="L121" i="1"/>
  <c r="L33" i="1"/>
  <c r="L113" i="1"/>
  <c r="L25" i="1"/>
  <c r="L81" i="1"/>
  <c r="L17" i="1"/>
  <c r="L73" i="1"/>
  <c r="L9" i="1"/>
  <c r="L65" i="1"/>
  <c r="L57" i="1"/>
  <c r="L49" i="1"/>
  <c r="L41" i="1"/>
  <c r="L68" i="1"/>
  <c r="L4" i="1"/>
  <c r="L75" i="1"/>
  <c r="L11" i="1"/>
  <c r="L80" i="1"/>
  <c r="L16" i="1"/>
  <c r="L79" i="1"/>
  <c r="L15" i="1"/>
  <c r="L78" i="1"/>
  <c r="L14" i="1"/>
  <c r="L77" i="1"/>
  <c r="L13" i="1"/>
  <c r="L82" i="1"/>
  <c r="L18" i="1"/>
  <c r="L124" i="1"/>
  <c r="L60" i="1"/>
  <c r="L131" i="1"/>
  <c r="L67" i="1"/>
  <c r="L3" i="1"/>
  <c r="L72" i="1"/>
  <c r="L8" i="1"/>
  <c r="L71" i="1"/>
  <c r="L7" i="1"/>
  <c r="L70" i="1"/>
  <c r="L6" i="1"/>
  <c r="L69" i="1"/>
  <c r="L5" i="1"/>
  <c r="L74" i="1"/>
  <c r="L10" i="1"/>
  <c r="L116" i="1"/>
  <c r="L52" i="1"/>
  <c r="L123" i="1"/>
  <c r="L59" i="1"/>
  <c r="L128" i="1"/>
  <c r="L64" i="1"/>
  <c r="L127" i="1"/>
  <c r="L63" i="1"/>
  <c r="L126" i="1"/>
  <c r="L62" i="1"/>
  <c r="L125" i="1"/>
  <c r="L61" i="1"/>
  <c r="L130" i="1"/>
  <c r="L66" i="1"/>
  <c r="L2" i="1"/>
  <c r="L108" i="1"/>
  <c r="L44" i="1"/>
  <c r="L115" i="1"/>
  <c r="L51" i="1"/>
  <c r="L120" i="1"/>
  <c r="L56" i="1"/>
  <c r="L119" i="1"/>
  <c r="L55" i="1"/>
  <c r="L118" i="1"/>
  <c r="L54" i="1"/>
  <c r="L117" i="1"/>
  <c r="L53" i="1"/>
  <c r="L122" i="1"/>
  <c r="L58" i="1"/>
  <c r="L129" i="1"/>
  <c r="L111" i="1"/>
  <c r="L45" i="1"/>
  <c r="L105" i="1"/>
  <c r="L100" i="1"/>
  <c r="L36" i="1"/>
  <c r="L107" i="1"/>
  <c r="L43" i="1"/>
  <c r="L112" i="1"/>
  <c r="L48" i="1"/>
  <c r="L110" i="1"/>
  <c r="L46" i="1"/>
  <c r="L109" i="1"/>
  <c r="L50" i="1"/>
  <c r="L92" i="1"/>
  <c r="L28" i="1"/>
  <c r="L99" i="1"/>
  <c r="L35" i="1"/>
  <c r="L104" i="1"/>
  <c r="L40" i="1"/>
  <c r="L103" i="1"/>
  <c r="L39" i="1"/>
  <c r="L102" i="1"/>
  <c r="L38" i="1"/>
  <c r="L101" i="1"/>
  <c r="L37" i="1"/>
  <c r="L106" i="1"/>
  <c r="L42" i="1"/>
  <c r="L97" i="1"/>
  <c r="L84" i="1"/>
  <c r="L20" i="1"/>
  <c r="L91" i="1"/>
  <c r="L27" i="1"/>
  <c r="L96" i="1"/>
  <c r="L32" i="1"/>
  <c r="L95" i="1"/>
  <c r="L31" i="1"/>
  <c r="L94" i="1"/>
  <c r="L30" i="1"/>
  <c r="L93" i="1"/>
  <c r="L29" i="1"/>
  <c r="L98" i="1"/>
  <c r="L34" i="1"/>
  <c r="L89" i="1"/>
  <c r="L76" i="1"/>
  <c r="L12" i="1"/>
  <c r="L83" i="1"/>
  <c r="L19" i="1"/>
  <c r="L88" i="1"/>
  <c r="L24" i="1"/>
  <c r="L87" i="1"/>
  <c r="L23" i="1"/>
  <c r="L86" i="1"/>
  <c r="L22" i="1"/>
  <c r="L85" i="1"/>
  <c r="L21" i="1"/>
  <c r="L90" i="1"/>
  <c r="L26" i="1"/>
  <c r="L47" i="1"/>
  <c r="L114" i="1"/>
  <c r="K15" i="1"/>
  <c r="K2" i="1"/>
  <c r="K3" i="1"/>
  <c r="K11" i="1"/>
  <c r="K19" i="1"/>
  <c r="K27" i="1"/>
  <c r="K35" i="1"/>
  <c r="K43" i="1"/>
  <c r="K51" i="1"/>
  <c r="K59" i="1"/>
  <c r="K67" i="1"/>
  <c r="K75" i="1"/>
  <c r="K83" i="1"/>
  <c r="K91" i="1"/>
  <c r="K99" i="1"/>
  <c r="K107" i="1"/>
  <c r="K115" i="1"/>
  <c r="K123" i="1"/>
  <c r="K131" i="1"/>
  <c r="K6" i="1"/>
  <c r="K38" i="1"/>
  <c r="K62" i="1"/>
  <c r="K78" i="1"/>
  <c r="K102" i="1"/>
  <c r="K126" i="1"/>
  <c r="K97" i="1"/>
  <c r="K18" i="1"/>
  <c r="K34" i="1"/>
  <c r="K50" i="1"/>
  <c r="K66" i="1"/>
  <c r="K82" i="1"/>
  <c r="K98" i="1"/>
  <c r="K114" i="1"/>
  <c r="K130" i="1"/>
  <c r="K4" i="1"/>
  <c r="K12" i="1"/>
  <c r="K20" i="1"/>
  <c r="K28" i="1"/>
  <c r="K36" i="1"/>
  <c r="K44" i="1"/>
  <c r="K52" i="1"/>
  <c r="K60" i="1"/>
  <c r="K68" i="1"/>
  <c r="K76" i="1"/>
  <c r="K84" i="1"/>
  <c r="K92" i="1"/>
  <c r="K100" i="1"/>
  <c r="K108" i="1"/>
  <c r="K116" i="1"/>
  <c r="K124" i="1"/>
  <c r="K14" i="1"/>
  <c r="K30" i="1"/>
  <c r="K54" i="1"/>
  <c r="K86" i="1"/>
  <c r="K118" i="1"/>
  <c r="K9" i="1"/>
  <c r="K57" i="1"/>
  <c r="K89" i="1"/>
  <c r="K121" i="1"/>
  <c r="K5" i="1"/>
  <c r="K13" i="1"/>
  <c r="K21" i="1"/>
  <c r="K29" i="1"/>
  <c r="K37" i="1"/>
  <c r="K45" i="1"/>
  <c r="K53" i="1"/>
  <c r="K61" i="1"/>
  <c r="K69" i="1"/>
  <c r="K77" i="1"/>
  <c r="K85" i="1"/>
  <c r="K93" i="1"/>
  <c r="K101" i="1"/>
  <c r="K109" i="1"/>
  <c r="K117" i="1"/>
  <c r="K125" i="1"/>
  <c r="K22" i="1"/>
  <c r="K46" i="1"/>
  <c r="K70" i="1"/>
  <c r="K94" i="1"/>
  <c r="K110" i="1"/>
  <c r="K17" i="1"/>
  <c r="K73" i="1"/>
  <c r="K113" i="1"/>
  <c r="K7" i="1"/>
  <c r="K23" i="1"/>
  <c r="K31" i="1"/>
  <c r="K39" i="1"/>
  <c r="K47" i="1"/>
  <c r="K55" i="1"/>
  <c r="K63" i="1"/>
  <c r="K71" i="1"/>
  <c r="K79" i="1"/>
  <c r="K87" i="1"/>
  <c r="K95" i="1"/>
  <c r="K103" i="1"/>
  <c r="K111" i="1"/>
  <c r="K119" i="1"/>
  <c r="K127" i="1"/>
  <c r="K8" i="1"/>
  <c r="K16" i="1"/>
  <c r="K24" i="1"/>
  <c r="K32" i="1"/>
  <c r="K40" i="1"/>
  <c r="K48" i="1"/>
  <c r="K56" i="1"/>
  <c r="K64" i="1"/>
  <c r="K72" i="1"/>
  <c r="K80" i="1"/>
  <c r="K88" i="1"/>
  <c r="K96" i="1"/>
  <c r="K104" i="1"/>
  <c r="K112" i="1"/>
  <c r="K120" i="1"/>
  <c r="K128" i="1"/>
  <c r="K25" i="1"/>
  <c r="K33" i="1"/>
  <c r="K41" i="1"/>
  <c r="K49" i="1"/>
  <c r="K65" i="1"/>
  <c r="K81" i="1"/>
  <c r="K105" i="1"/>
  <c r="K129" i="1"/>
  <c r="K10" i="1"/>
  <c r="K26" i="1"/>
  <c r="K42" i="1"/>
  <c r="K58" i="1"/>
  <c r="K74" i="1"/>
  <c r="K90" i="1"/>
  <c r="K106" i="1"/>
  <c r="K122" i="1"/>
  <c r="T6" i="1"/>
  <c r="AH112" i="1" l="1"/>
  <c r="AH104" i="1"/>
  <c r="AH96" i="1"/>
  <c r="AH88" i="1"/>
  <c r="AH80" i="1"/>
  <c r="AH72" i="1"/>
  <c r="AH64" i="1"/>
  <c r="AH56" i="1"/>
  <c r="AH48" i="1"/>
  <c r="AH40" i="1"/>
  <c r="AH32" i="1"/>
  <c r="AH24" i="1"/>
  <c r="AH16" i="1"/>
  <c r="AH8" i="1"/>
  <c r="AH111" i="1"/>
  <c r="AH103" i="1"/>
  <c r="AH95" i="1"/>
  <c r="AH87" i="1"/>
  <c r="AH79" i="1"/>
  <c r="AH71" i="1"/>
  <c r="AH63" i="1"/>
  <c r="AH55" i="1"/>
  <c r="AH47" i="1"/>
  <c r="AH39" i="1"/>
  <c r="AH31" i="1"/>
  <c r="AH23" i="1"/>
  <c r="AH15" i="1"/>
  <c r="AH7" i="1"/>
  <c r="AH106" i="1"/>
  <c r="AH118" i="1"/>
  <c r="AH110" i="1"/>
  <c r="AH102" i="1"/>
  <c r="AH94" i="1"/>
  <c r="AH86" i="1"/>
  <c r="AH78" i="1"/>
  <c r="AH70" i="1"/>
  <c r="AH62" i="1"/>
  <c r="AH54" i="1"/>
  <c r="AH46" i="1"/>
  <c r="AH38" i="1"/>
  <c r="AH30" i="1"/>
  <c r="AH22" i="1"/>
  <c r="AH14" i="1"/>
  <c r="AH6" i="1"/>
  <c r="AH117" i="1"/>
  <c r="AH109" i="1"/>
  <c r="AH101" i="1"/>
  <c r="AH93" i="1"/>
  <c r="AH85" i="1"/>
  <c r="AH77" i="1"/>
  <c r="AH69" i="1"/>
  <c r="AH61" i="1"/>
  <c r="AH53" i="1"/>
  <c r="AH45" i="1"/>
  <c r="AH37" i="1"/>
  <c r="AH29" i="1"/>
  <c r="AH21" i="1"/>
  <c r="AH13" i="1"/>
  <c r="AH5" i="1"/>
  <c r="AH116" i="1"/>
  <c r="AH108" i="1"/>
  <c r="AH100" i="1"/>
  <c r="AH92" i="1"/>
  <c r="AH84" i="1"/>
  <c r="AH76" i="1"/>
  <c r="AH68" i="1"/>
  <c r="AH60" i="1"/>
  <c r="AH52" i="1"/>
  <c r="AH44" i="1"/>
  <c r="AH36" i="1"/>
  <c r="AH28" i="1"/>
  <c r="AH20" i="1"/>
  <c r="AH12" i="1"/>
  <c r="AH4" i="1"/>
  <c r="AH115" i="1"/>
  <c r="AH107" i="1"/>
  <c r="AH99" i="1"/>
  <c r="AH91" i="1"/>
  <c r="AH83" i="1"/>
  <c r="AH75" i="1"/>
  <c r="AH67" i="1"/>
  <c r="AH59" i="1"/>
  <c r="AH51" i="1"/>
  <c r="AH43" i="1"/>
  <c r="AH35" i="1"/>
  <c r="AH27" i="1"/>
  <c r="AH19" i="1"/>
  <c r="AH11" i="1"/>
  <c r="AH3" i="1"/>
  <c r="AH114" i="1"/>
  <c r="AH98" i="1"/>
  <c r="AH90" i="1"/>
  <c r="AH82" i="1"/>
  <c r="AH74" i="1"/>
  <c r="AH66" i="1"/>
  <c r="AH34" i="1"/>
  <c r="AH2" i="1"/>
  <c r="AH65" i="1"/>
  <c r="AH33" i="1"/>
  <c r="AH113" i="1"/>
  <c r="AH58" i="1"/>
  <c r="AH26" i="1"/>
  <c r="AH105" i="1"/>
  <c r="AH25" i="1"/>
  <c r="AH97" i="1"/>
  <c r="AH50" i="1"/>
  <c r="AH18" i="1"/>
  <c r="AH89" i="1"/>
  <c r="AH49" i="1"/>
  <c r="AH17" i="1"/>
  <c r="AH81" i="1"/>
  <c r="AH42" i="1"/>
  <c r="AH10" i="1"/>
  <c r="AH73" i="1"/>
  <c r="AH41" i="1"/>
  <c r="AH9" i="1"/>
  <c r="AH57" i="1"/>
  <c r="AG115" i="1"/>
  <c r="AG107" i="1"/>
  <c r="AG99" i="1"/>
  <c r="AG91" i="1"/>
  <c r="AG83" i="1"/>
  <c r="AG75" i="1"/>
  <c r="AG67" i="1"/>
  <c r="AG59" i="1"/>
  <c r="AG51" i="1"/>
  <c r="AG43" i="1"/>
  <c r="AG35" i="1"/>
  <c r="AG27" i="1"/>
  <c r="AG19" i="1"/>
  <c r="AG11" i="1"/>
  <c r="AG3" i="1"/>
  <c r="AG90" i="1"/>
  <c r="AG26" i="1"/>
  <c r="AG113" i="1"/>
  <c r="AG105" i="1"/>
  <c r="AG97" i="1"/>
  <c r="AG89" i="1"/>
  <c r="AG81" i="1"/>
  <c r="AG73" i="1"/>
  <c r="AG65" i="1"/>
  <c r="AG57" i="1"/>
  <c r="AG49" i="1"/>
  <c r="AG41" i="1"/>
  <c r="AG33" i="1"/>
  <c r="AG25" i="1"/>
  <c r="AG17" i="1"/>
  <c r="AG9" i="1"/>
  <c r="AG85" i="1"/>
  <c r="AG37" i="1"/>
  <c r="AG5" i="1"/>
  <c r="AG116" i="1"/>
  <c r="AG76" i="1"/>
  <c r="AG52" i="1"/>
  <c r="AG28" i="1"/>
  <c r="AG4" i="1"/>
  <c r="AG106" i="1"/>
  <c r="AG82" i="1"/>
  <c r="AG58" i="1"/>
  <c r="AG34" i="1"/>
  <c r="AG10" i="1"/>
  <c r="AG112" i="1"/>
  <c r="AG104" i="1"/>
  <c r="AG96" i="1"/>
  <c r="AG88" i="1"/>
  <c r="AG80" i="1"/>
  <c r="AG72" i="1"/>
  <c r="AG64" i="1"/>
  <c r="AG56" i="1"/>
  <c r="AG48" i="1"/>
  <c r="AG40" i="1"/>
  <c r="AG32" i="1"/>
  <c r="AG24" i="1"/>
  <c r="AG16" i="1"/>
  <c r="AG8" i="1"/>
  <c r="AG109" i="1"/>
  <c r="AG69" i="1"/>
  <c r="AG53" i="1"/>
  <c r="AG21" i="1"/>
  <c r="AG100" i="1"/>
  <c r="AG84" i="1"/>
  <c r="AG60" i="1"/>
  <c r="AG36" i="1"/>
  <c r="AG20" i="1"/>
  <c r="AG98" i="1"/>
  <c r="AG66" i="1"/>
  <c r="AG50" i="1"/>
  <c r="AG18" i="1"/>
  <c r="AG111" i="1"/>
  <c r="AG103" i="1"/>
  <c r="AG95" i="1"/>
  <c r="AG87" i="1"/>
  <c r="AG79" i="1"/>
  <c r="AG71" i="1"/>
  <c r="AG63" i="1"/>
  <c r="AG55" i="1"/>
  <c r="AG47" i="1"/>
  <c r="AG39" i="1"/>
  <c r="AG31" i="1"/>
  <c r="AG23" i="1"/>
  <c r="AG15" i="1"/>
  <c r="AG7" i="1"/>
  <c r="AG118" i="1"/>
  <c r="AG110" i="1"/>
  <c r="AG102" i="1"/>
  <c r="AG94" i="1"/>
  <c r="AG86" i="1"/>
  <c r="AG78" i="1"/>
  <c r="AG70" i="1"/>
  <c r="AG62" i="1"/>
  <c r="AG54" i="1"/>
  <c r="AG46" i="1"/>
  <c r="AG38" i="1"/>
  <c r="AG30" i="1"/>
  <c r="AG22" i="1"/>
  <c r="AG14" i="1"/>
  <c r="AG6" i="1"/>
  <c r="AG117" i="1"/>
  <c r="AG101" i="1"/>
  <c r="AG93" i="1"/>
  <c r="AG77" i="1"/>
  <c r="AG61" i="1"/>
  <c r="AG45" i="1"/>
  <c r="AG29" i="1"/>
  <c r="AG13" i="1"/>
  <c r="AG108" i="1"/>
  <c r="AG92" i="1"/>
  <c r="AG68" i="1"/>
  <c r="AG44" i="1"/>
  <c r="AG12" i="1"/>
  <c r="AG114" i="1"/>
  <c r="AG74" i="1"/>
  <c r="AG42" i="1"/>
  <c r="AG2" i="1"/>
  <c r="AO10" i="1" l="1"/>
  <c r="AO11" i="1" s="1"/>
  <c r="AO14" i="1" s="1"/>
  <c r="AO15" i="1" s="1"/>
  <c r="AP14" i="1" l="1" a="1"/>
  <c r="AP14" i="1" s="1"/>
  <c r="AI117" i="1" s="1"/>
  <c r="AO18" i="1"/>
  <c r="AO19" i="1" s="1"/>
  <c r="AJ118" i="1" l="1"/>
  <c r="AJ117" i="1"/>
  <c r="AL117" i="1" s="1"/>
  <c r="AJ113" i="1"/>
  <c r="AJ109" i="1"/>
  <c r="AJ105" i="1"/>
  <c r="AJ101" i="1"/>
  <c r="AJ97" i="1"/>
  <c r="AJ93" i="1"/>
  <c r="AJ89" i="1"/>
  <c r="AJ85" i="1"/>
  <c r="AJ81" i="1"/>
  <c r="AJ77" i="1"/>
  <c r="AJ73" i="1"/>
  <c r="AJ69" i="1"/>
  <c r="AJ65" i="1"/>
  <c r="AJ61" i="1"/>
  <c r="AJ57" i="1"/>
  <c r="AJ53" i="1"/>
  <c r="AJ49" i="1"/>
  <c r="AJ45" i="1"/>
  <c r="AJ41" i="1"/>
  <c r="AJ37" i="1"/>
  <c r="AJ33" i="1"/>
  <c r="AJ29" i="1"/>
  <c r="AJ25" i="1"/>
  <c r="AJ21" i="1"/>
  <c r="AJ17" i="1"/>
  <c r="AJ13" i="1"/>
  <c r="AJ9" i="1"/>
  <c r="AJ5" i="1"/>
  <c r="AJ116" i="1"/>
  <c r="AJ112" i="1"/>
  <c r="AJ108" i="1"/>
  <c r="AJ104" i="1"/>
  <c r="AJ100" i="1"/>
  <c r="AJ96" i="1"/>
  <c r="AJ92" i="1"/>
  <c r="AJ88" i="1"/>
  <c r="AJ84" i="1"/>
  <c r="AJ80" i="1"/>
  <c r="AJ76" i="1"/>
  <c r="AJ72" i="1"/>
  <c r="AJ68" i="1"/>
  <c r="AJ64" i="1"/>
  <c r="AJ60" i="1"/>
  <c r="AJ56" i="1"/>
  <c r="AJ52" i="1"/>
  <c r="AJ48" i="1"/>
  <c r="AJ44" i="1"/>
  <c r="AJ40" i="1"/>
  <c r="AJ36" i="1"/>
  <c r="AJ32" i="1"/>
  <c r="AJ28" i="1"/>
  <c r="AJ24" i="1"/>
  <c r="AJ20" i="1"/>
  <c r="AJ16" i="1"/>
  <c r="AJ12" i="1"/>
  <c r="AJ19" i="1"/>
  <c r="AJ115" i="1"/>
  <c r="AJ58" i="1"/>
  <c r="AJ7" i="1"/>
  <c r="AJ102" i="1"/>
  <c r="AJ95" i="1"/>
  <c r="AJ70" i="1"/>
  <c r="AJ63" i="1"/>
  <c r="AJ31" i="1"/>
  <c r="AJ114" i="1"/>
  <c r="AJ107" i="1"/>
  <c r="AJ82" i="1"/>
  <c r="AJ75" i="1"/>
  <c r="AJ50" i="1"/>
  <c r="AJ43" i="1"/>
  <c r="AJ18" i="1"/>
  <c r="AJ11" i="1"/>
  <c r="AJ6" i="1"/>
  <c r="AJ94" i="1"/>
  <c r="AJ87" i="1"/>
  <c r="AJ62" i="1"/>
  <c r="AJ55" i="1"/>
  <c r="AJ30" i="1"/>
  <c r="AJ23" i="1"/>
  <c r="AJ106" i="1"/>
  <c r="AJ99" i="1"/>
  <c r="AJ74" i="1"/>
  <c r="AJ67" i="1"/>
  <c r="AJ42" i="1"/>
  <c r="AJ35" i="1"/>
  <c r="AJ10" i="1"/>
  <c r="AJ4" i="1"/>
  <c r="AJ111" i="1"/>
  <c r="AJ86" i="1"/>
  <c r="AJ79" i="1"/>
  <c r="AJ54" i="1"/>
  <c r="AJ47" i="1"/>
  <c r="AJ22" i="1"/>
  <c r="AJ15" i="1"/>
  <c r="AJ98" i="1"/>
  <c r="AJ91" i="1"/>
  <c r="AJ66" i="1"/>
  <c r="AJ59" i="1"/>
  <c r="AJ34" i="1"/>
  <c r="AJ27" i="1"/>
  <c r="AJ8" i="1"/>
  <c r="AJ3" i="1"/>
  <c r="AJ110" i="1"/>
  <c r="AJ103" i="1"/>
  <c r="AJ78" i="1"/>
  <c r="AJ71" i="1"/>
  <c r="AJ46" i="1"/>
  <c r="AJ39" i="1"/>
  <c r="AJ14" i="1"/>
  <c r="AJ90" i="1"/>
  <c r="AJ83" i="1"/>
  <c r="AJ51" i="1"/>
  <c r="AJ26" i="1"/>
  <c r="AJ38" i="1"/>
  <c r="AJ2" i="1"/>
  <c r="AI50" i="1"/>
  <c r="AI11" i="1"/>
  <c r="AI93" i="1"/>
  <c r="AL93" i="1" s="1"/>
  <c r="AI108" i="1"/>
  <c r="AL108" i="1" s="1"/>
  <c r="AI48" i="1"/>
  <c r="AI44" i="1"/>
  <c r="AI36" i="1"/>
  <c r="AI60" i="1"/>
  <c r="AL60" i="1" s="1"/>
  <c r="AI84" i="1"/>
  <c r="AI20" i="1"/>
  <c r="AL20" i="1" s="1"/>
  <c r="AI66" i="1"/>
  <c r="AL66" i="1" s="1"/>
  <c r="AI102" i="1"/>
  <c r="AI22" i="1"/>
  <c r="AI116" i="1"/>
  <c r="AI114" i="1"/>
  <c r="AI31" i="1"/>
  <c r="AI81" i="1"/>
  <c r="AL81" i="1" s="1"/>
  <c r="AI113" i="1"/>
  <c r="AL113" i="1" s="1"/>
  <c r="AI38" i="1"/>
  <c r="AL38" i="1" s="1"/>
  <c r="AI5" i="1"/>
  <c r="AI25" i="1"/>
  <c r="AL25" i="1" s="1"/>
  <c r="AI74" i="1"/>
  <c r="AI118" i="1"/>
  <c r="AI19" i="1"/>
  <c r="AI14" i="1"/>
  <c r="AI77" i="1"/>
  <c r="AL77" i="1" s="1"/>
  <c r="AI33" i="1"/>
  <c r="AI58" i="1"/>
  <c r="AI107" i="1"/>
  <c r="AI109" i="1"/>
  <c r="AI112" i="1"/>
  <c r="AI82" i="1"/>
  <c r="AL82" i="1" s="1"/>
  <c r="AI61" i="1"/>
  <c r="AI47" i="1"/>
  <c r="AL47" i="1" s="1"/>
  <c r="AI85" i="1"/>
  <c r="AI90" i="1"/>
  <c r="AI72" i="1"/>
  <c r="AL72" i="1" s="1"/>
  <c r="AI41" i="1"/>
  <c r="AI62" i="1"/>
  <c r="AI115" i="1"/>
  <c r="AI103" i="1"/>
  <c r="AI37" i="1"/>
  <c r="AL37" i="1" s="1"/>
  <c r="AI13" i="1"/>
  <c r="AL13" i="1" s="1"/>
  <c r="AI69" i="1"/>
  <c r="AI51" i="1"/>
  <c r="AL51" i="1" s="1"/>
  <c r="AI3" i="1"/>
  <c r="AI15" i="1"/>
  <c r="AI73" i="1"/>
  <c r="AL73" i="1" s="1"/>
  <c r="AI30" i="1"/>
  <c r="AI110" i="1"/>
  <c r="AL110" i="1" s="1"/>
  <c r="AI49" i="1"/>
  <c r="AL49" i="1" s="1"/>
  <c r="AI92" i="1"/>
  <c r="AI105" i="1"/>
  <c r="AI8" i="1"/>
  <c r="AI86" i="1"/>
  <c r="AI76" i="1"/>
  <c r="AI52" i="1"/>
  <c r="AI26" i="1"/>
  <c r="AL26" i="1" s="1"/>
  <c r="AI95" i="1"/>
  <c r="AI87" i="1"/>
  <c r="AI46" i="1"/>
  <c r="AI16" i="1"/>
  <c r="AI71" i="1"/>
  <c r="AL71" i="1" s="1"/>
  <c r="AI56" i="1"/>
  <c r="AI43" i="1"/>
  <c r="AI18" i="1"/>
  <c r="AL18" i="1" s="1"/>
  <c r="AI29" i="1"/>
  <c r="AL29" i="1" s="1"/>
  <c r="AI65" i="1"/>
  <c r="AI23" i="1"/>
  <c r="AL23" i="1" s="1"/>
  <c r="AI40" i="1"/>
  <c r="AI106" i="1"/>
  <c r="AI2" i="1"/>
  <c r="AL2" i="1" s="1"/>
  <c r="AI10" i="1"/>
  <c r="AI68" i="1"/>
  <c r="AL68" i="1" s="1"/>
  <c r="AI94" i="1"/>
  <c r="AL94" i="1" s="1"/>
  <c r="AI79" i="1"/>
  <c r="AI96" i="1"/>
  <c r="AI9" i="1"/>
  <c r="AI104" i="1"/>
  <c r="AI21" i="1"/>
  <c r="AI100" i="1"/>
  <c r="AL100" i="1" s="1"/>
  <c r="AI28" i="1"/>
  <c r="AL28" i="1" s="1"/>
  <c r="AI4" i="1"/>
  <c r="AI70" i="1"/>
  <c r="AI111" i="1"/>
  <c r="AL111" i="1" s="1"/>
  <c r="AI24" i="1"/>
  <c r="AI57" i="1"/>
  <c r="AI83" i="1"/>
  <c r="AI99" i="1"/>
  <c r="AL99" i="1" s="1"/>
  <c r="AI75" i="1"/>
  <c r="AL75" i="1" s="1"/>
  <c r="AI27" i="1"/>
  <c r="AI59" i="1"/>
  <c r="AI7" i="1"/>
  <c r="AI97" i="1"/>
  <c r="AI78" i="1"/>
  <c r="AI89" i="1"/>
  <c r="AI6" i="1"/>
  <c r="AL6" i="1" s="1"/>
  <c r="AI101" i="1"/>
  <c r="AL101" i="1" s="1"/>
  <c r="AI80" i="1"/>
  <c r="AL80" i="1" s="1"/>
  <c r="AI34" i="1"/>
  <c r="AI42" i="1"/>
  <c r="AI35" i="1"/>
  <c r="AI67" i="1"/>
  <c r="AI91" i="1"/>
  <c r="AI17" i="1"/>
  <c r="AL17" i="1" s="1"/>
  <c r="AI63" i="1"/>
  <c r="AL63" i="1" s="1"/>
  <c r="AI53" i="1"/>
  <c r="AI32" i="1"/>
  <c r="AI88" i="1"/>
  <c r="AI55" i="1"/>
  <c r="AI64" i="1"/>
  <c r="AL64" i="1" s="1"/>
  <c r="AI39" i="1"/>
  <c r="AI98" i="1"/>
  <c r="AI54" i="1"/>
  <c r="AL54" i="1" s="1"/>
  <c r="AI45" i="1"/>
  <c r="AL45" i="1" s="1"/>
  <c r="AI12" i="1"/>
  <c r="AL12" i="1" s="1"/>
  <c r="AL115" i="1" l="1"/>
  <c r="AL78" i="1"/>
  <c r="AL86" i="1"/>
  <c r="AL114" i="1"/>
  <c r="AL36" i="1"/>
  <c r="AL67" i="1"/>
  <c r="AL9" i="1"/>
  <c r="AL41" i="1"/>
  <c r="AL7" i="1"/>
  <c r="AL46" i="1"/>
  <c r="AL105" i="1"/>
  <c r="AL34" i="1"/>
  <c r="AL87" i="1"/>
  <c r="AL92" i="1"/>
  <c r="AL30" i="1"/>
  <c r="AL43" i="1"/>
  <c r="AL16" i="1"/>
  <c r="AL3" i="1"/>
  <c r="AL109" i="1"/>
  <c r="AL74" i="1"/>
  <c r="AL61" i="1"/>
  <c r="AL15" i="1"/>
  <c r="AL42" i="1"/>
  <c r="AL96" i="1"/>
  <c r="AL107" i="1"/>
  <c r="AL22" i="1"/>
  <c r="AL48" i="1"/>
  <c r="AL10" i="1"/>
  <c r="AL112" i="1"/>
  <c r="AL88" i="1"/>
  <c r="AL32" i="1"/>
  <c r="AL59" i="1"/>
  <c r="AL70" i="1"/>
  <c r="AL79" i="1"/>
  <c r="AL65" i="1"/>
  <c r="AL69" i="1"/>
  <c r="AL90" i="1"/>
  <c r="AL58" i="1"/>
  <c r="AL5" i="1"/>
  <c r="AL102" i="1"/>
  <c r="AL52" i="1"/>
  <c r="AL84" i="1"/>
  <c r="AL39" i="1"/>
  <c r="AL91" i="1"/>
  <c r="AL89" i="1"/>
  <c r="AL83" i="1"/>
  <c r="AL21" i="1"/>
  <c r="AL56" i="1"/>
  <c r="AL76" i="1"/>
  <c r="AL19" i="1"/>
  <c r="AL31" i="1"/>
  <c r="AL11" i="1"/>
  <c r="AL14" i="1"/>
  <c r="AL50" i="1"/>
  <c r="AL57" i="1"/>
  <c r="AL104" i="1"/>
  <c r="AL106" i="1"/>
  <c r="AL62" i="1"/>
  <c r="AL118" i="1"/>
  <c r="AL98" i="1"/>
  <c r="AL103" i="1"/>
  <c r="AL55" i="1"/>
  <c r="AL35" i="1"/>
  <c r="AL97" i="1"/>
  <c r="AL24" i="1"/>
  <c r="AL40" i="1"/>
  <c r="AL8" i="1"/>
  <c r="AL116" i="1"/>
  <c r="AL44" i="1"/>
  <c r="AL53" i="1"/>
  <c r="AL27" i="1"/>
  <c r="AL4" i="1"/>
  <c r="AL95" i="1"/>
  <c r="AL85" i="1"/>
  <c r="AL33" i="1"/>
  <c r="S10" i="1"/>
  <c r="S11" i="1" l="1"/>
  <c r="S14" i="1" s="1"/>
  <c r="T14" i="1" l="1" a="1"/>
  <c r="T14" i="1" s="1"/>
  <c r="M2" i="1" s="1"/>
  <c r="S15" i="1"/>
  <c r="S18" i="1" s="1"/>
  <c r="S19" i="1" s="1"/>
  <c r="N121" i="1" s="1"/>
  <c r="M93" i="1" l="1"/>
  <c r="M77" i="1"/>
  <c r="M67" i="1"/>
  <c r="M75" i="1"/>
  <c r="M26" i="1"/>
  <c r="M15" i="1"/>
  <c r="M131" i="1"/>
  <c r="M28" i="1"/>
  <c r="M17" i="1"/>
  <c r="M90" i="1"/>
  <c r="M86" i="1"/>
  <c r="M57" i="1"/>
  <c r="M79" i="1"/>
  <c r="M94" i="1"/>
  <c r="M24" i="1"/>
  <c r="M42" i="1"/>
  <c r="M95" i="1"/>
  <c r="M123" i="1"/>
  <c r="M72" i="1"/>
  <c r="M46" i="1"/>
  <c r="M96" i="1"/>
  <c r="M99" i="1"/>
  <c r="M3" i="1"/>
  <c r="M106" i="1"/>
  <c r="M125" i="1"/>
  <c r="M13" i="1"/>
  <c r="M111" i="1"/>
  <c r="M41" i="1"/>
  <c r="M29" i="1"/>
  <c r="M25" i="1"/>
  <c r="M20" i="1"/>
  <c r="M9" i="1"/>
  <c r="M116" i="1"/>
  <c r="M91" i="1"/>
  <c r="M52" i="1"/>
  <c r="M121" i="1"/>
  <c r="M101" i="1"/>
  <c r="M59" i="1"/>
  <c r="M122" i="1"/>
  <c r="M62" i="1"/>
  <c r="M84" i="1"/>
  <c r="M8" i="1"/>
  <c r="M30" i="1"/>
  <c r="M45" i="1"/>
  <c r="M19" i="1"/>
  <c r="M78" i="1"/>
  <c r="M115" i="1"/>
  <c r="M83" i="1"/>
  <c r="M47" i="1"/>
  <c r="M89" i="1"/>
  <c r="M55" i="1"/>
  <c r="M49" i="1"/>
  <c r="M33" i="1"/>
  <c r="M12" i="1"/>
  <c r="M66" i="1"/>
  <c r="M4" i="1"/>
  <c r="M6" i="1"/>
  <c r="M88" i="1"/>
  <c r="M56" i="1"/>
  <c r="M85" i="1"/>
  <c r="M120" i="1"/>
  <c r="M23" i="1"/>
  <c r="M97" i="1"/>
  <c r="M98" i="1"/>
  <c r="M54" i="1"/>
  <c r="M73" i="1"/>
  <c r="M102" i="1"/>
  <c r="M10" i="1"/>
  <c r="M51" i="1"/>
  <c r="M105" i="1"/>
  <c r="M103" i="1"/>
  <c r="M110" i="1"/>
  <c r="M32" i="1"/>
  <c r="M69" i="1"/>
  <c r="M11" i="1"/>
  <c r="M124" i="1"/>
  <c r="M71" i="1"/>
  <c r="M70" i="1"/>
  <c r="M43" i="1"/>
  <c r="M87" i="1"/>
  <c r="M130" i="1"/>
  <c r="M61" i="1"/>
  <c r="M76" i="1"/>
  <c r="M7" i="1"/>
  <c r="M107" i="1"/>
  <c r="M60" i="1"/>
  <c r="M104" i="1"/>
  <c r="M114" i="1"/>
  <c r="M14" i="1"/>
  <c r="M63" i="1"/>
  <c r="M50" i="1"/>
  <c r="M5" i="1"/>
  <c r="M18" i="1"/>
  <c r="M36" i="1"/>
  <c r="M81" i="1"/>
  <c r="M68" i="1"/>
  <c r="M65" i="1"/>
  <c r="M34" i="1"/>
  <c r="M40" i="1"/>
  <c r="M117" i="1"/>
  <c r="M109" i="1"/>
  <c r="M128" i="1"/>
  <c r="M127" i="1"/>
  <c r="M44" i="1"/>
  <c r="M74" i="1"/>
  <c r="M100" i="1"/>
  <c r="M119" i="1"/>
  <c r="M16" i="1"/>
  <c r="M35" i="1"/>
  <c r="M80" i="1"/>
  <c r="M112" i="1"/>
  <c r="M27" i="1"/>
  <c r="M21" i="1"/>
  <c r="M82" i="1"/>
  <c r="M39" i="1"/>
  <c r="M92" i="1"/>
  <c r="M129" i="1"/>
  <c r="M113" i="1"/>
  <c r="M53" i="1"/>
  <c r="M37" i="1"/>
  <c r="M118" i="1"/>
  <c r="M64" i="1"/>
  <c r="M38" i="1"/>
  <c r="M126" i="1"/>
  <c r="M108" i="1"/>
  <c r="M31" i="1"/>
  <c r="M48" i="1"/>
  <c r="M58" i="1"/>
  <c r="M22" i="1"/>
  <c r="P121" i="1"/>
  <c r="N93" i="1"/>
  <c r="P93" i="1" s="1"/>
  <c r="N68" i="1"/>
  <c r="P68" i="1" s="1"/>
  <c r="N92" i="1"/>
  <c r="P92" i="1" s="1"/>
  <c r="N45" i="1"/>
  <c r="P45" i="1" s="1"/>
  <c r="N94" i="1"/>
  <c r="P94" i="1" s="1"/>
  <c r="N80" i="1"/>
  <c r="P80" i="1" s="1"/>
  <c r="N49" i="1"/>
  <c r="P49" i="1" s="1"/>
  <c r="N55" i="1"/>
  <c r="P55" i="1" s="1"/>
  <c r="N22" i="1"/>
  <c r="P22" i="1" s="1"/>
  <c r="N48" i="1"/>
  <c r="P48" i="1" s="1"/>
  <c r="N113" i="1"/>
  <c r="P113" i="1" s="1"/>
  <c r="N7" i="1"/>
  <c r="P7" i="1" s="1"/>
  <c r="N111" i="1"/>
  <c r="P111" i="1" s="1"/>
  <c r="N77" i="1"/>
  <c r="P77" i="1" s="1"/>
  <c r="N112" i="1"/>
  <c r="P112" i="1" s="1"/>
  <c r="N25" i="1"/>
  <c r="P25" i="1" s="1"/>
  <c r="N54" i="1"/>
  <c r="P54" i="1" s="1"/>
  <c r="N76" i="1"/>
  <c r="P76" i="1" s="1"/>
  <c r="N43" i="1"/>
  <c r="P43" i="1" s="1"/>
  <c r="N115" i="1"/>
  <c r="P115" i="1" s="1"/>
  <c r="N123" i="1"/>
  <c r="P123" i="1" s="1"/>
  <c r="N23" i="1"/>
  <c r="P23" i="1" s="1"/>
  <c r="N28" i="1"/>
  <c r="P28" i="1" s="1"/>
  <c r="N31" i="1"/>
  <c r="P31" i="1" s="1"/>
  <c r="N10" i="1"/>
  <c r="P10" i="1" s="1"/>
  <c r="N95" i="1"/>
  <c r="P95" i="1" s="1"/>
  <c r="N116" i="1"/>
  <c r="P116" i="1" s="1"/>
  <c r="N82" i="1"/>
  <c r="P82" i="1" s="1"/>
  <c r="N59" i="1"/>
  <c r="P59" i="1" s="1"/>
  <c r="N114" i="1"/>
  <c r="P114" i="1" s="1"/>
  <c r="N18" i="1"/>
  <c r="P18" i="1" s="1"/>
  <c r="N2" i="1"/>
  <c r="P2" i="1" s="1"/>
  <c r="N15" i="1"/>
  <c r="P15" i="1" s="1"/>
  <c r="N50" i="1"/>
  <c r="P50" i="1" s="1"/>
  <c r="N27" i="1"/>
  <c r="P27" i="1" s="1"/>
  <c r="N41" i="1"/>
  <c r="P41" i="1" s="1"/>
  <c r="N26" i="1"/>
  <c r="P26" i="1" s="1"/>
  <c r="N67" i="1"/>
  <c r="P67" i="1" s="1"/>
  <c r="N88" i="1"/>
  <c r="P88" i="1" s="1"/>
  <c r="N61" i="1"/>
  <c r="P61" i="1" s="1"/>
  <c r="N96" i="1"/>
  <c r="P96" i="1" s="1"/>
  <c r="N16" i="1"/>
  <c r="P16" i="1" s="1"/>
  <c r="N124" i="1"/>
  <c r="P124" i="1" s="1"/>
  <c r="N65" i="1"/>
  <c r="P65" i="1" s="1"/>
  <c r="N99" i="1"/>
  <c r="P99" i="1" s="1"/>
  <c r="N56" i="1"/>
  <c r="P56" i="1" s="1"/>
  <c r="N122" i="1"/>
  <c r="P122" i="1" s="1"/>
  <c r="N75" i="1"/>
  <c r="P75" i="1" s="1"/>
  <c r="N86" i="1"/>
  <c r="P86" i="1" s="1"/>
  <c r="N52" i="1"/>
  <c r="P52" i="1" s="1"/>
  <c r="N62" i="1"/>
  <c r="P62" i="1" s="1"/>
  <c r="N64" i="1"/>
  <c r="P64" i="1" s="1"/>
  <c r="N73" i="1"/>
  <c r="P73" i="1" s="1"/>
  <c r="N79" i="1"/>
  <c r="P79" i="1" s="1"/>
  <c r="N104" i="1"/>
  <c r="P104" i="1" s="1"/>
  <c r="N39" i="1"/>
  <c r="P39" i="1" s="1"/>
  <c r="N3" i="1"/>
  <c r="P3" i="1" s="1"/>
  <c r="N21" i="1"/>
  <c r="P21" i="1" s="1"/>
  <c r="N14" i="1"/>
  <c r="P14" i="1" s="1"/>
  <c r="N131" i="1"/>
  <c r="P131" i="1" s="1"/>
  <c r="N32" i="1"/>
  <c r="P32" i="1" s="1"/>
  <c r="N37" i="1"/>
  <c r="P37" i="1" s="1"/>
  <c r="N44" i="1"/>
  <c r="P44" i="1" s="1"/>
  <c r="N24" i="1"/>
  <c r="P24" i="1" s="1"/>
  <c r="N103" i="1"/>
  <c r="P103" i="1" s="1"/>
  <c r="N110" i="1"/>
  <c r="P110" i="1" s="1"/>
  <c r="N81" i="1"/>
  <c r="P81" i="1" s="1"/>
  <c r="N38" i="1"/>
  <c r="P38" i="1" s="1"/>
  <c r="N97" i="1"/>
  <c r="P97" i="1" s="1"/>
  <c r="N106" i="1"/>
  <c r="P106" i="1" s="1"/>
  <c r="N120" i="1"/>
  <c r="P120" i="1" s="1"/>
  <c r="N108" i="1"/>
  <c r="P108" i="1" s="1"/>
  <c r="N19" i="1"/>
  <c r="P19" i="1" s="1"/>
  <c r="N128" i="1"/>
  <c r="P128" i="1" s="1"/>
  <c r="N30" i="1"/>
  <c r="P30" i="1" s="1"/>
  <c r="N105" i="1"/>
  <c r="P105" i="1" s="1"/>
  <c r="N4" i="1"/>
  <c r="P4" i="1" s="1"/>
  <c r="N57" i="1"/>
  <c r="P57" i="1" s="1"/>
  <c r="N5" i="1"/>
  <c r="P5" i="1" s="1"/>
  <c r="N9" i="1"/>
  <c r="P9" i="1" s="1"/>
  <c r="N33" i="1"/>
  <c r="P33" i="1" s="1"/>
  <c r="N90" i="1"/>
  <c r="P90" i="1" s="1"/>
  <c r="N71" i="1"/>
  <c r="P71" i="1" s="1"/>
  <c r="N119" i="1"/>
  <c r="P119" i="1" s="1"/>
  <c r="N118" i="1"/>
  <c r="P118" i="1" s="1"/>
  <c r="N11" i="1"/>
  <c r="P11" i="1" s="1"/>
  <c r="N58" i="1"/>
  <c r="P58" i="1" s="1"/>
  <c r="N107" i="1"/>
  <c r="P107" i="1" s="1"/>
  <c r="N89" i="1"/>
  <c r="P89" i="1" s="1"/>
  <c r="N117" i="1"/>
  <c r="P117" i="1" s="1"/>
  <c r="N127" i="1"/>
  <c r="P127" i="1" s="1"/>
  <c r="N70" i="1"/>
  <c r="P70" i="1" s="1"/>
  <c r="N98" i="1"/>
  <c r="P98" i="1" s="1"/>
  <c r="N46" i="1"/>
  <c r="P46" i="1" s="1"/>
  <c r="N109" i="1"/>
  <c r="P109" i="1" s="1"/>
  <c r="N100" i="1"/>
  <c r="P100" i="1" s="1"/>
  <c r="N129" i="1"/>
  <c r="P129" i="1" s="1"/>
  <c r="N6" i="1"/>
  <c r="P6" i="1" s="1"/>
  <c r="N53" i="1"/>
  <c r="P53" i="1" s="1"/>
  <c r="N12" i="1"/>
  <c r="P12" i="1" s="1"/>
  <c r="N51" i="1"/>
  <c r="P51" i="1" s="1"/>
  <c r="N34" i="1"/>
  <c r="P34" i="1" s="1"/>
  <c r="N126" i="1"/>
  <c r="P126" i="1" s="1"/>
  <c r="N84" i="1"/>
  <c r="P84" i="1" s="1"/>
  <c r="N63" i="1"/>
  <c r="P63" i="1" s="1"/>
  <c r="N8" i="1"/>
  <c r="P8" i="1" s="1"/>
  <c r="N40" i="1"/>
  <c r="P40" i="1" s="1"/>
  <c r="N78" i="1"/>
  <c r="P78" i="1" s="1"/>
  <c r="N69" i="1"/>
  <c r="P69" i="1" s="1"/>
  <c r="N91" i="1"/>
  <c r="P91" i="1" s="1"/>
  <c r="N42" i="1"/>
  <c r="P42" i="1" s="1"/>
  <c r="N60" i="1"/>
  <c r="P60" i="1" s="1"/>
  <c r="N13" i="1"/>
  <c r="P13" i="1" s="1"/>
  <c r="N29" i="1"/>
  <c r="P29" i="1" s="1"/>
  <c r="N102" i="1"/>
  <c r="P102" i="1" s="1"/>
  <c r="N35" i="1"/>
  <c r="P35" i="1" s="1"/>
  <c r="N130" i="1"/>
  <c r="P130" i="1" s="1"/>
  <c r="N125" i="1"/>
  <c r="P125" i="1" s="1"/>
  <c r="N47" i="1"/>
  <c r="P47" i="1" s="1"/>
  <c r="N83" i="1"/>
  <c r="P83" i="1" s="1"/>
  <c r="N101" i="1"/>
  <c r="P101" i="1" s="1"/>
  <c r="N74" i="1"/>
  <c r="P74" i="1" s="1"/>
  <c r="N66" i="1"/>
  <c r="P66" i="1" s="1"/>
  <c r="N20" i="1"/>
  <c r="P20" i="1" s="1"/>
  <c r="N85" i="1"/>
  <c r="P85" i="1" s="1"/>
  <c r="N72" i="1"/>
  <c r="P72" i="1" s="1"/>
  <c r="N17" i="1"/>
  <c r="P17" i="1" s="1"/>
  <c r="N87" i="1"/>
  <c r="P87" i="1" s="1"/>
  <c r="N36" i="1"/>
  <c r="P36" i="1" s="1"/>
  <c r="B18" i="2" l="1"/>
  <c r="B19" i="2"/>
  <c r="B17" i="2"/>
</calcChain>
</file>

<file path=xl/sharedStrings.xml><?xml version="1.0" encoding="utf-8"?>
<sst xmlns="http://schemas.openxmlformats.org/spreadsheetml/2006/main" count="1839" uniqueCount="213">
  <si>
    <t>Input</t>
  </si>
  <si>
    <t>Boost</t>
  </si>
  <si>
    <t>Diagram</t>
  </si>
  <si>
    <t>D</t>
  </si>
  <si>
    <t>C</t>
  </si>
  <si>
    <t>Line Voltage</t>
  </si>
  <si>
    <t>Load Voltage</t>
  </si>
  <si>
    <t>Boost Calc</t>
  </si>
  <si>
    <t>XFMR Primary V</t>
  </si>
  <si>
    <t>Secondary Calc</t>
  </si>
  <si>
    <t>Secondary</t>
  </si>
  <si>
    <t>kVA</t>
  </si>
  <si>
    <t>VA Calc</t>
  </si>
  <si>
    <t>VA</t>
  </si>
  <si>
    <t>Amps</t>
  </si>
  <si>
    <t>INPUT</t>
  </si>
  <si>
    <t>OUTPUT</t>
  </si>
  <si>
    <t>ACME PART NUMBER</t>
  </si>
  <si>
    <t>Selection</t>
  </si>
  <si>
    <t>F</t>
  </si>
  <si>
    <t>E</t>
  </si>
  <si>
    <t>I</t>
  </si>
  <si>
    <t>J</t>
  </si>
  <si>
    <t>Buck/Boost</t>
  </si>
  <si>
    <t>G</t>
  </si>
  <si>
    <t>H</t>
  </si>
  <si>
    <t>Calculation: Load Voltage/Line Voltage</t>
  </si>
  <si>
    <t>Calculation: Find nearest Input Voltage</t>
  </si>
  <si>
    <t>Calculation: Boost * Primary Voltage</t>
  </si>
  <si>
    <t>Calculation: Secondary Voltage * Load Amps</t>
  </si>
  <si>
    <t>Chosen Boost</t>
  </si>
  <si>
    <t>Chosen Primary V</t>
  </si>
  <si>
    <t>Chosen  Secondary V</t>
  </si>
  <si>
    <t>Chosen VA</t>
  </si>
  <si>
    <t>QUANTITY REQUIRED</t>
  </si>
  <si>
    <t>CONNECTION DIAGRAM</t>
  </si>
  <si>
    <t>Bucking</t>
  </si>
  <si>
    <t>Buck Calc</t>
  </si>
  <si>
    <t>Chosen Buck</t>
  </si>
  <si>
    <t>Calculation: Buck * Primary Voltage</t>
  </si>
  <si>
    <t>Calculation: (Primary Voltage - Secondary Voltage) * Load Amps * Buck</t>
  </si>
  <si>
    <t>Load Amps/kVA</t>
  </si>
  <si>
    <t>Quantity</t>
  </si>
  <si>
    <t>Min Transformer Input V</t>
  </si>
  <si>
    <t>Max Transformer Input V</t>
  </si>
  <si>
    <t>Transformer Secondary V</t>
  </si>
  <si>
    <t>Boost %</t>
  </si>
  <si>
    <t>Maximum Transformer Load Amps</t>
  </si>
  <si>
    <t>Buck %</t>
  </si>
  <si>
    <t>Single Phase</t>
  </si>
  <si>
    <t>T181047</t>
  </si>
  <si>
    <t>T181048</t>
  </si>
  <si>
    <t>T181049</t>
  </si>
  <si>
    <t>T181050</t>
  </si>
  <si>
    <t>T181051</t>
  </si>
  <si>
    <t>T181052</t>
  </si>
  <si>
    <t>T111683</t>
  </si>
  <si>
    <t>T111684</t>
  </si>
  <si>
    <t>T111685</t>
  </si>
  <si>
    <t>T111686</t>
  </si>
  <si>
    <t>T111687</t>
  </si>
  <si>
    <t>T211688</t>
  </si>
  <si>
    <t>T211689</t>
  </si>
  <si>
    <t>T181061</t>
  </si>
  <si>
    <t>T181062</t>
  </si>
  <si>
    <t>T181063</t>
  </si>
  <si>
    <t>T181064</t>
  </si>
  <si>
    <t>T181065</t>
  </si>
  <si>
    <t>T181066</t>
  </si>
  <si>
    <t>T137920</t>
  </si>
  <si>
    <t>T137921</t>
  </si>
  <si>
    <t>T137922</t>
  </si>
  <si>
    <t>T137923</t>
  </si>
  <si>
    <t>T137924</t>
  </si>
  <si>
    <t>T243570</t>
  </si>
  <si>
    <t>T243571</t>
  </si>
  <si>
    <t>T181054</t>
  </si>
  <si>
    <t>T181055</t>
  </si>
  <si>
    <t>T181056</t>
  </si>
  <si>
    <t>T181057</t>
  </si>
  <si>
    <t>T181058</t>
  </si>
  <si>
    <t>T181059</t>
  </si>
  <si>
    <t>T113073</t>
  </si>
  <si>
    <t>T113074</t>
  </si>
  <si>
    <t>T113075</t>
  </si>
  <si>
    <t>T113076</t>
  </si>
  <si>
    <t>T113077</t>
  </si>
  <si>
    <t>T213078</t>
  </si>
  <si>
    <t>T213079</t>
  </si>
  <si>
    <r>
      <t xml:space="preserve">1. SELECT </t>
    </r>
    <r>
      <rPr>
        <b/>
        <sz val="11"/>
        <color theme="1"/>
        <rFont val="Calibri"/>
        <family val="2"/>
        <scheme val="minor"/>
      </rPr>
      <t>SINGLE PHASE</t>
    </r>
    <r>
      <rPr>
        <sz val="11"/>
        <color theme="1"/>
        <rFont val="Calibri"/>
        <family val="2"/>
        <scheme val="minor"/>
      </rPr>
      <t xml:space="preserve"> OR </t>
    </r>
    <r>
      <rPr>
        <b/>
        <sz val="11"/>
        <color theme="1"/>
        <rFont val="Calibri"/>
        <family val="2"/>
        <scheme val="minor"/>
      </rPr>
      <t>THREE PHASE</t>
    </r>
    <r>
      <rPr>
        <sz val="11"/>
        <color theme="1"/>
        <rFont val="Calibri"/>
        <family val="2"/>
        <scheme val="minor"/>
      </rPr>
      <t xml:space="preserve"> DEPENDING ON THE APPLICATION</t>
    </r>
  </si>
  <si>
    <r>
      <t xml:space="preserve">2. ENTER THE LOAD IN </t>
    </r>
    <r>
      <rPr>
        <b/>
        <sz val="11"/>
        <color theme="1"/>
        <rFont val="Calibri"/>
        <family val="2"/>
        <scheme val="minor"/>
      </rPr>
      <t>KVA</t>
    </r>
    <r>
      <rPr>
        <sz val="11"/>
        <color theme="1"/>
        <rFont val="Calibri"/>
        <family val="2"/>
        <scheme val="minor"/>
      </rPr>
      <t xml:space="preserve"> OR </t>
    </r>
    <r>
      <rPr>
        <b/>
        <sz val="11"/>
        <color theme="1"/>
        <rFont val="Calibri"/>
        <family val="2"/>
        <scheme val="minor"/>
      </rPr>
      <t>AMPS</t>
    </r>
    <r>
      <rPr>
        <sz val="11"/>
        <color theme="1"/>
        <rFont val="Calibri"/>
        <family val="2"/>
        <scheme val="minor"/>
      </rPr>
      <t xml:space="preserve"> OF THE EQUIPMENT</t>
    </r>
  </si>
  <si>
    <r>
      <t xml:space="preserve">3. SELECT IF THE LOAD ENTERED IS IN </t>
    </r>
    <r>
      <rPr>
        <b/>
        <sz val="11"/>
        <color theme="1"/>
        <rFont val="Calibri"/>
        <family val="2"/>
        <scheme val="minor"/>
      </rPr>
      <t>KVA</t>
    </r>
    <r>
      <rPr>
        <sz val="11"/>
        <color theme="1"/>
        <rFont val="Calibri"/>
        <family val="2"/>
        <scheme val="minor"/>
      </rPr>
      <t xml:space="preserve"> OR </t>
    </r>
    <r>
      <rPr>
        <b/>
        <sz val="11"/>
        <color theme="1"/>
        <rFont val="Calibri"/>
        <family val="2"/>
        <scheme val="minor"/>
      </rPr>
      <t>AMPS</t>
    </r>
  </si>
  <si>
    <r>
      <t xml:space="preserve">5. SELECT THE LINE CONFIGURATION AS </t>
    </r>
    <r>
      <rPr>
        <b/>
        <sz val="11"/>
        <color theme="1"/>
        <rFont val="Calibri"/>
        <family val="2"/>
        <scheme val="minor"/>
      </rPr>
      <t>SINGLE PHASE</t>
    </r>
    <r>
      <rPr>
        <sz val="11"/>
        <color theme="1"/>
        <rFont val="Calibri"/>
        <family val="2"/>
        <scheme val="minor"/>
      </rPr>
      <t xml:space="preserve">, </t>
    </r>
    <r>
      <rPr>
        <b/>
        <sz val="11"/>
        <color theme="1"/>
        <rFont val="Calibri"/>
        <family val="2"/>
        <scheme val="minor"/>
      </rPr>
      <t>THREE PHASE DELTA</t>
    </r>
    <r>
      <rPr>
        <sz val="11"/>
        <color theme="1"/>
        <rFont val="Calibri"/>
        <family val="2"/>
        <scheme val="minor"/>
      </rPr>
      <t xml:space="preserve">, OR </t>
    </r>
    <r>
      <rPr>
        <b/>
        <sz val="11"/>
        <color theme="1"/>
        <rFont val="Calibri"/>
        <family val="2"/>
        <scheme val="minor"/>
      </rPr>
      <t>THREE PHASE WYE</t>
    </r>
  </si>
  <si>
    <r>
      <t xml:space="preserve">7. SELECT THE LOAD CONFIGURATION AS </t>
    </r>
    <r>
      <rPr>
        <b/>
        <sz val="11"/>
        <color theme="1"/>
        <rFont val="Calibri"/>
        <family val="2"/>
        <scheme val="minor"/>
      </rPr>
      <t>SINGLE PHASE</t>
    </r>
    <r>
      <rPr>
        <sz val="11"/>
        <color theme="1"/>
        <rFont val="Calibri"/>
        <family val="2"/>
        <scheme val="minor"/>
      </rPr>
      <t xml:space="preserve">, </t>
    </r>
    <r>
      <rPr>
        <b/>
        <sz val="11"/>
        <color theme="1"/>
        <rFont val="Calibri"/>
        <family val="2"/>
        <scheme val="minor"/>
      </rPr>
      <t>THREE PHASE DELTA</t>
    </r>
    <r>
      <rPr>
        <sz val="11"/>
        <color theme="1"/>
        <rFont val="Calibri"/>
        <family val="2"/>
        <scheme val="minor"/>
      </rPr>
      <t xml:space="preserve">, OR </t>
    </r>
    <r>
      <rPr>
        <b/>
        <sz val="11"/>
        <color theme="1"/>
        <rFont val="Calibri"/>
        <family val="2"/>
        <scheme val="minor"/>
      </rPr>
      <t>THREE PHASE WYE</t>
    </r>
  </si>
  <si>
    <t>BUCK BOOST SELECTOR INSTRUCTIONS</t>
  </si>
  <si>
    <t>Connection Diagram</t>
  </si>
  <si>
    <t>AA</t>
  </si>
  <si>
    <t>BB</t>
  </si>
  <si>
    <t>CC</t>
  </si>
  <si>
    <t>DD</t>
  </si>
  <si>
    <t>EE</t>
  </si>
  <si>
    <t>FF</t>
  </si>
  <si>
    <t>GG</t>
  </si>
  <si>
    <t>CALL TECH SERVICE</t>
  </si>
  <si>
    <t>Diagrams</t>
  </si>
  <si>
    <t>BUCK BOOST SELECTOR PROGRAM</t>
  </si>
  <si>
    <t>TERMS OF USE</t>
  </si>
  <si>
    <t>Privacy Policy</t>
  </si>
  <si>
    <t>Hubbell Incorporated and its divisions, subsidiaries, and affiliates are committed to protecting the privacy of our users. On certain sites, some type of information is collected about a user to make the site more useful for the user. This policy statement describes how our information is collected from you and how we use it.</t>
  </si>
  <si>
    <t>By visiting a Hubbell Incorporated web site, you are accepting the practices described in this policy.</t>
  </si>
  <si>
    <t>This Privacy Statement was last modified on November 22, 2005. Hubbell Incorporated reserves the right to change this Privacy Statement at any time and for any reason. We encourage you to look to this Privacy Statement each time you visit the Site and especially before you provide any personally identifiable information.</t>
  </si>
  <si>
    <t>The information we receive, and how we use it, depends on what you do when visiting our Site.</t>
  </si>
  <si>
    <t>Hubbell Incorporated may gather the following types of information:</t>
  </si>
  <si>
    <t>This site is not intentionally designed for or directed at children 13 years of age or younger without obtaining prior consent from a person with parental responsibility. It is our policy never to knowingly collect or maintain information about anyone 13 years of age or younger (such as a child's name or e-mail address). Please contact Elizabeth Martin in the Hubbell Incorporated, Corporate Legal Department at (203) 799-4100 if you think we may have inadvertently collected such information.</t>
  </si>
  <si>
    <t>Use of the information:</t>
  </si>
  <si>
    <t>There are no restrictions to the way Hubbell Incorporated can use or share anonymous information. We will use anonymous information to help us make our sites more useful to visitors and for other business purposes. We may prepare reports and other materials using anonymous information. Since these reports and materials contain no personal information, we may share them with others.</t>
  </si>
  <si>
    <t>All information that is not personal to you or someone else, such as questions, comments, ideas and suggestions that we refer to as "Feedback" shall be considered as non-confidential information. Hubbell Incorporated will be free to disclose and use the information for any purpose and through any means without any obligation whatsoever to any user, e.g., Hubbell Incorporated is free to reproduce, use, disclose, exhibit, display, transform, commercialize, create derivative works and distribute the Feedback to others without limitation. By choosing to send a message to Hubbell Incorporated, you acknowledge that all feedback will be considered to be non-confidential. Further, Hubbell Incorporated shall be free to use any ideas, inventions, concepts, know-how or techniques contained in such Feedback for any purpose whatsoever, including, but not limited to, developing, manufacturing and marketing products incorporating such Feedback.</t>
  </si>
  <si>
    <t>Some of Hubbell Incorporated’s sites provide additional information and capabilities to users who register with the site to receive a username and password. That registration process will require that you provide Personal Information.</t>
  </si>
  <si>
    <t>Hubbell Incorporated may use the Personal Information we collect to:</t>
  </si>
  <si>
    <t>By submitting personal information (such as your name, address, e-mail address, telephone number, etc.), you agree that we may keep a record of it and may use it in accordance with the above. We also may use your personal information to help us in our business, including but not limited to improving our web site, marketing and/or product development.</t>
  </si>
  <si>
    <t>Any information received by a Hubbell Incorporated site will be stored securely by using methods and protections that are as reasonably secure as practical, and only used by Hubbell Incorporated and its authorized affiliates (sales reps, etc.). Information about our customers is an important part of our business, and we do not sell such information to others.</t>
  </si>
  <si>
    <t>The Hubbell Incorporated computers (called "servers") process and store an enormous amount of information every day. These computer records are called "log files." Log files are used for analysis, research, auditing, and other purposes, as described above. After this information has been used, it is stored in a location that is inaccessible from the internet and is available to only a limited number of persons within Hubbell Incorporated. Until the information is stored, your Hubbell Incorporated ID may remain in our active server log files.</t>
  </si>
  <si>
    <t>E-mail addresses provided at registration or by other mechanism may be used by Hubbell Incorporated or its affiliates for communication with you about an order or its status and, unless you opt-out, for communications about updates, products, and service information.</t>
  </si>
  <si>
    <t>Except as otherwise written in this Visitor Privacy Statement, we will keep your personal information private and will not share it with others, unless the disclosure is necessary to:</t>
  </si>
  <si>
    <t>Hubbell Incorporated may transfer the Personal Information to the subsidiaries, divisions, affiliates or other entities under common ownership with Hubbell Incorporated. You also agree that Hubbell Incorporated may share your personal information with others who help us with these activities. These companies and/or individuals may not use or share your personal information with others except for the purpose of assisting us with our business activities pursuant to our request. Hubbell Incorporated will not sell, exchange or publish your personal information without your permission, except as noted above or in conjunction with a corporate sale, merger, dissolution, acquisition, or other similar event.</t>
  </si>
  <si>
    <t>Intellectual Property</t>
  </si>
  <si>
    <t>©2004 Hubbell Incorporated. The materials on this site are the subject of copyright. Copyright entitles the owner to the exclusive right to copy and reproduce the materials. Copying or reproducing the materials may infringe the copyright. You are permitted only to download, display, print or reproduce the materials in unaltered form for personal, non-commercial use, research or study. Requests for authorization to use the materials contained on this site for any other purpose should be directed in writing to the Hubbell Incorporated, Corporate Legal Department at 584 Derby Milford Road, P.O. Box 549, Orange, Connecticut 06477-0589, Attention: Elizabeth Martin.</t>
  </si>
  <si>
    <t>No copyright is claimed on materials, formats or styles, which originated from outside sources when it can be conclusively demonstrated or apparent that the copyright was originated by some other person, corporation or entity.</t>
  </si>
  <si>
    <t>The HUBBELL INCORPORATED name, logo and associated design, and those of any affiliated company, are registered trademarks owned by Hubbell Incorporated. These names, logos, and designs may not be used in any manner inconsistent with Hubbell Incorporated’s ownership rights thereto.</t>
  </si>
  <si>
    <t>Third party trademarks found on our sites are the property of their respective owners.</t>
  </si>
  <si>
    <t>Any other techniques, business information, technical information, specifications, and other such "intellectual property" that may be found on or disclosed within our sites is for informational purposes only and may not be sold or distributed for commercial gain.</t>
  </si>
  <si>
    <t>Hubbell Incorporated will try to make all reasonable attempts to provide timely, accurate information (the determination of which is solely within our judgment and discretion) that appears on its web sites. Nonetheless, some errors may find their way into the site or may be inconsistent with information or facts that develop within the marketplace. We also do not want you, a visitor to our site, to have a different perspective of the role of our web site than we do within Hubbell Incorporated. The following disclaimers are intended to protect Hubbell Incorporated against over-reliance on its web sites and the information contained in them.</t>
  </si>
  <si>
    <r>
      <t>·</t>
    </r>
    <r>
      <rPr>
        <sz val="7"/>
        <color theme="1"/>
        <rFont val="Times New Roman"/>
        <family val="1"/>
      </rPr>
      <t xml:space="preserve">         </t>
    </r>
    <r>
      <rPr>
        <b/>
        <sz val="12"/>
        <color theme="1"/>
        <rFont val="Times New Roman"/>
        <family val="1"/>
      </rPr>
      <t>Communications are not legal "notice"</t>
    </r>
  </si>
  <si>
    <t>Communications made by e-mail or though any Hubbell Incorporated web site shall in no way be deemed to constitute legal notice to Hubbell Incorporated or any of its divisions, subsidiaries, affiliates, officers, employees, agents or representatives regarding any existing or potential claim, or cause of action against Hubbell Incorporated or any of its divisions, subsidiaries, affiliated companies, officers, employees, agents, or representatives, where notice is required by any federal, state or local laws, rules or regulations. </t>
  </si>
  <si>
    <r>
      <t>·</t>
    </r>
    <r>
      <rPr>
        <sz val="7"/>
        <color theme="1"/>
        <rFont val="Times New Roman"/>
        <family val="1"/>
      </rPr>
      <t xml:space="preserve">         </t>
    </r>
    <r>
      <rPr>
        <b/>
        <sz val="12"/>
        <color theme="1"/>
        <rFont val="Times New Roman"/>
        <family val="1"/>
      </rPr>
      <t>We assume no responsibility for your use of our sites </t>
    </r>
  </si>
  <si>
    <t>Hubbell Incorporated, its affiliates, officers and employees assume no responsibility in relation to the use of this web site or the information contained in it. Hubbell Incorporated makes no representation as to the availability, accuracy, or completeness of the content of this site. Hubbell Incorporated shall not be liable for any damages or injury resulting from users' access to or inability to access this site or from reliance on any information at this site. In addition we reserve the right to interrupt or discontinue any or all of the functionality of this site or to change its content at any time without prior notice but we do not assume any responsibility to update it. We assume no liability regarding any use of the information within our sites.</t>
  </si>
  <si>
    <r>
      <t>·</t>
    </r>
    <r>
      <rPr>
        <sz val="7"/>
        <color theme="1"/>
        <rFont val="Times New Roman"/>
        <family val="1"/>
      </rPr>
      <t xml:space="preserve">         </t>
    </r>
    <r>
      <rPr>
        <b/>
        <sz val="12"/>
        <color theme="1"/>
        <rFont val="Times New Roman"/>
        <family val="1"/>
      </rPr>
      <t>We make no warranties</t>
    </r>
  </si>
  <si>
    <t>The materials and information contained on, or obtained from this web site, are distributed and transmitted "as is" without warranties of any kind, either express or implied, including, without limitation, warranties of title or implied warranties of merchantability or fitness for a particular purpose. Further, Hubbell Incorporated and its affiliates do not warrant that the servers supporting the web site will be free of viruses, other harmful components, or defects of any nature. Information contained on this web site, including information obtained from external links thereon, is provided without any representation of any kind as to accuracy and should be verified by the user. Hubbell Incorporated and its affiliates are not responsible for any special, indirect, incidental or consequential damages that may arise from the use of, or the inability to use, the web site and/or the materials contained on the site whether the materials contained on the web site are provided by Hubbell Incorporated, an affiliate, or a third party.</t>
  </si>
  <si>
    <t>NO WARRANTY OF ANY KIND, EITHER EXPRESS OR IMPLIED, INCLUDING BUT NOT LIMITED TO WARRANTIES OF TITLE OR NON-INFRINGEMENT OR IMPLIED WARRANTIES OF MERCHANTABILITY OR FITNESS FOR A PARTICULAR PURPOSE, IS MADE IN RELATION TO THE AVAILABILITY, ACCURACY, RELIABILITY OR CONTENT OF THESE PAGES. HUBBELL INCORPORATED SHALL NOT BE LIABLE FOR ANY DIRECT, INDIRECT, INCIDENTAL, SPECIAL OR CONSEQUENTIAL DAMAGES, LOST PROFITS OR FOR BUSINESS INTERRUPTION ARISING OUT OF THE USE OF OR INABILITY TO USE THIS SERVICE, EVEN IF HUBBELL INCORPORATED HAS BEEN ADVISED OF THE POSSIBILITY OF SUCH DAMAGES. SOME JURISDICTIONS DO NOT ALLOW EXCLUSION OF CERTAIN WARRANTIES OR LIMITATIONS OF LIABILITY, SO THE ABOVE LIMITATIONS OR EXCLUSIONS MAY NOT APPLY TO YOU. THE LIABILITY OF HUBBELL INCORPORATED WOULD IN SUCH CASE BE LIMITED TO THE GREATEST EXTENT PERMITTED BY LAW.</t>
  </si>
  <si>
    <r>
      <t>·</t>
    </r>
    <r>
      <rPr>
        <sz val="7"/>
        <color theme="1"/>
        <rFont val="Times New Roman"/>
        <family val="1"/>
      </rPr>
      <t xml:space="preserve">         </t>
    </r>
    <r>
      <rPr>
        <b/>
        <sz val="12"/>
        <color theme="1"/>
        <rFont val="Times New Roman"/>
        <family val="1"/>
      </rPr>
      <t>Our sites provide no legal advice</t>
    </r>
  </si>
  <si>
    <t>The information contained in this web site and the web sites of any company affiliated with Hubbell Incorporated are not intended to be legal advice. Any information posted on any Hubbell Incorporated web site should be considered as general information only.</t>
  </si>
  <si>
    <r>
      <t>·</t>
    </r>
    <r>
      <rPr>
        <sz val="7"/>
        <color theme="1"/>
        <rFont val="Times New Roman"/>
        <family val="1"/>
      </rPr>
      <t xml:space="preserve">         </t>
    </r>
    <r>
      <rPr>
        <b/>
        <sz val="12"/>
        <color theme="1"/>
        <rFont val="Times New Roman"/>
        <family val="1"/>
      </rPr>
      <t>Technical terms we use may require special definitions</t>
    </r>
  </si>
  <si>
    <t>The information in our web sites may use terms that have technical meanings that may be different from their ordinary meanings and require specialist knowledge and expertise to understand properly and use effectively. </t>
  </si>
  <si>
    <r>
      <t>·</t>
    </r>
    <r>
      <rPr>
        <sz val="7"/>
        <color theme="1"/>
        <rFont val="Times New Roman"/>
        <family val="1"/>
      </rPr>
      <t xml:space="preserve">         </t>
    </r>
    <r>
      <rPr>
        <b/>
        <sz val="12"/>
        <color theme="1"/>
        <rFont val="Times New Roman"/>
        <family val="1"/>
      </rPr>
      <t>Posted information may not be complete or may contain errors</t>
    </r>
  </si>
  <si>
    <t>We make our best efforts to provide comprehensive, complete and current information on our web sites. It is possible, however, that there may be additional information about one or more products that is not posted to a web site. Please contact one of our sales representatives or your local dealer if you need additional information about one of our products or any other information on a Hubbell Incorporated web site. The specifications of the products listed in our catalog sheets, correct at the date of publication, are subject to change without notice. </t>
  </si>
  <si>
    <t>We will try to make sure the information we post is accurate, but we cannot guarantee perfection. The pages, databases, and pages accessible through this web site contain large quantities of information which may have been entered manually. Inevitably, errors and inaccuracies occur in such a process. Although efforts are made to identify such errors and inaccuracies, the information may nevertheless contains errors and inaccuracies. </t>
  </si>
  <si>
    <t>Typographical or pictorial errors within our sites which are brought to our attention will be corrected in subsequent updates. Product dimensions in our catalog and installation sheets are nominal and are provided for the convenience of our customers. We reserve the right to make changes from time to time, without notice, which may change the dimensions or information shown. Please check with your Hubbell Incorporated product representative before using information from our web site for product development or final prints. </t>
  </si>
  <si>
    <r>
      <t>·</t>
    </r>
    <r>
      <rPr>
        <sz val="7"/>
        <color theme="1"/>
        <rFont val="Times New Roman"/>
        <family val="1"/>
      </rPr>
      <t xml:space="preserve">         </t>
    </r>
    <r>
      <rPr>
        <b/>
        <sz val="12"/>
        <color theme="1"/>
        <rFont val="Times New Roman"/>
        <family val="1"/>
      </rPr>
      <t>Third party information may be unreliable</t>
    </r>
  </si>
  <si>
    <t>Some of the information contained in this web site is provided to Hubbell Incorporated and its affiliates by third parties. It is not possible for Hubbell Incorporated and its affiliates to check exhaustively the accuracy of all information provided by third parties. Inaccuracies may arise in that information in different ways, and those inaccuracies may not be evident to users of this web site. Reasonable efforts have been taken to provide accurate information in the web sites of Hubbell Incorporated and its affiliates. </t>
  </si>
  <si>
    <t>Although we may provide links to other web sites as a matter of convenience for our users, we do not necessarily share their viewpoints and cannot guarantee the accuracy or authenticity of the information within those sites. Use these sites at your own risk. Under no circumstances is Hubbell Incorporated responsible or liable for any privacy, intellectual property, or other policy of a site for which a link is provided on a Hubbell Incorporated web site or a web site of a company affiliated with Hubbell Incorporated. </t>
  </si>
  <si>
    <r>
      <t>·</t>
    </r>
    <r>
      <rPr>
        <sz val="7"/>
        <color theme="1"/>
        <rFont val="Times New Roman"/>
        <family val="1"/>
      </rPr>
      <t xml:space="preserve">         </t>
    </r>
    <r>
      <rPr>
        <b/>
        <sz val="12"/>
        <color theme="1"/>
        <rFont val="Times New Roman"/>
        <family val="1"/>
      </rPr>
      <t>We do not endorse other organizations or businesses</t>
    </r>
  </si>
  <si>
    <t>Links to the web sites of other organizations and businesses may be incorporated within a Hubbell Incorporated web site. Such links do not and should not be taken as implying an endorsement or approval of the content of those web sites, the activities of the organizations and businesses responsible for those web sites, or any policies associated with such web sites whether or not those policies are published. </t>
  </si>
  <si>
    <r>
      <t>·</t>
    </r>
    <r>
      <rPr>
        <sz val="7"/>
        <color theme="1"/>
        <rFont val="Times New Roman"/>
        <family val="1"/>
      </rPr>
      <t xml:space="preserve">         </t>
    </r>
    <r>
      <rPr>
        <b/>
        <sz val="12"/>
        <color theme="1"/>
        <rFont val="Times New Roman"/>
        <family val="1"/>
      </rPr>
      <t>There are inherent security risks with on-line services</t>
    </r>
  </si>
  <si>
    <t>It is unlikely that there will ever be a security system that is utterly infallible and unbreakable by a concerted attack with enough time, skill, and resources. We will do the best that we can to protect communications between your computer and ours, but there are risks. </t>
  </si>
  <si>
    <t>Hubbell Incorporated has three types of security associated with its web sites. One type is for a publicly available site - no login is required, and there is no encryption of any information. The second type is semi-secure - a login system requires a user ID and a password, but there is no encryption of any exchanged information. The third type of site has the highest security - a login system is used with an encrypted data communication system based on SSL encryption. This highest level of security would be used where financial information and orders are involved. Highly secured sites will generally have a URL that begins with https://. . ., and some browsers will show an icon of a closed lock to indicate a secured connection. </t>
  </si>
  <si>
    <t>You should be aware, however, that there are some inherent risks associated with the transmission of information via the Internet, and with using SSL as the encryption mechanism. If you do not wish to use any of the Hubbell Incorporated company online services, you can transact with us by post, fax, telephone or in person at any of our offices. </t>
  </si>
  <si>
    <t>In an effort to prevent unauthorized access, maintain data accuracy, and ensure the correct use of information, we have put in place reasonable and appropriate physical, electronic, and managerial procedures to reasonably safeguard and secure the information we collect online.</t>
  </si>
  <si>
    <r>
      <t>6. ENTER THE DESIRED</t>
    </r>
    <r>
      <rPr>
        <b/>
        <sz val="11"/>
        <color theme="1"/>
        <rFont val="Calibri"/>
        <family val="2"/>
        <scheme val="minor"/>
      </rPr>
      <t xml:space="preserve"> LOAD</t>
    </r>
    <r>
      <rPr>
        <sz val="11"/>
        <color theme="1"/>
        <rFont val="Calibri"/>
        <family val="2"/>
        <scheme val="minor"/>
      </rPr>
      <t xml:space="preserve"> </t>
    </r>
    <r>
      <rPr>
        <b/>
        <sz val="11"/>
        <color theme="1"/>
        <rFont val="Calibri"/>
        <family val="2"/>
        <scheme val="minor"/>
      </rPr>
      <t>VOLTAGE</t>
    </r>
  </si>
  <si>
    <r>
      <t xml:space="preserve">4. ENTER THE ACTUAL </t>
    </r>
    <r>
      <rPr>
        <b/>
        <sz val="11"/>
        <color theme="1"/>
        <rFont val="Calibri"/>
        <family val="2"/>
        <scheme val="minor"/>
      </rPr>
      <t>LINE VOLTAGE</t>
    </r>
  </si>
  <si>
    <r>
      <t>·</t>
    </r>
    <r>
      <rPr>
        <sz val="7"/>
        <color theme="1"/>
        <rFont val="Times New Roman"/>
        <family val="1"/>
      </rPr>
      <t xml:space="preserve">         </t>
    </r>
    <r>
      <rPr>
        <b/>
        <sz val="12"/>
        <color theme="1"/>
        <rFont val="Times New Roman"/>
        <family val="1"/>
      </rPr>
      <t>Information You Give Us</t>
    </r>
  </si>
  <si>
    <t>If you give personal information to us by entering it in a form or by some other mechanism, Hubbell Incorporated will use that information according to the policies expressed in this document.</t>
  </si>
  <si>
    <r>
      <t>·</t>
    </r>
    <r>
      <rPr>
        <sz val="7"/>
        <color theme="1"/>
        <rFont val="Times New Roman"/>
        <family val="1"/>
      </rPr>
      <t xml:space="preserve">         </t>
    </r>
    <r>
      <rPr>
        <b/>
        <sz val="12"/>
        <color theme="1"/>
        <rFont val="Times New Roman"/>
        <family val="1"/>
      </rPr>
      <t>Your IP Address</t>
    </r>
  </si>
  <si>
    <t>Hubbell Incorporated collects Internet Protocol ("IP") addresses for system administration and auditing site usage. Our servers log your IP address when a page is requested from our web site. We may use this IP addresses to identify a specific user when we feel it is necessary to enforce compliance with our terms of use of the web site or to protect our service, site, or customers.</t>
  </si>
  <si>
    <r>
      <t>·</t>
    </r>
    <r>
      <rPr>
        <sz val="7"/>
        <color theme="1"/>
        <rFont val="Times New Roman"/>
        <family val="1"/>
      </rPr>
      <t xml:space="preserve">         </t>
    </r>
    <r>
      <rPr>
        <b/>
        <sz val="12"/>
        <color theme="1"/>
        <rFont val="Times New Roman"/>
        <family val="1"/>
      </rPr>
      <t>Automatic Information</t>
    </r>
  </si>
  <si>
    <t>Like many Web sites, we use "cookies" or other types of clickstream data for sites that allow you to login to conduct business and access or provide non-public information. You can configure your browser to accept all cookies, reject all cookies, or notify you when a cookie is set. (Each browser is different, so check the "help" menu of your browser to learn how to change your cookie preferences.) If you reject all cookies, you will not be able to use Hubbell Incorporated products or services that require you to "sign in," and you may not be able to take full advantage of all offerings. However, many Hubbell Incorporated products and services do not require that you accept cookies.</t>
  </si>
  <si>
    <t>Disclaimers</t>
  </si>
  <si>
    <r>
      <t>·</t>
    </r>
    <r>
      <rPr>
        <sz val="7"/>
        <color theme="1"/>
        <rFont val="Times New Roman"/>
        <family val="1"/>
      </rPr>
      <t xml:space="preserve">         </t>
    </r>
    <r>
      <rPr>
        <sz val="10"/>
        <color theme="1"/>
        <rFont val="Times New Roman"/>
        <family val="1"/>
      </rPr>
      <t>comply with a law or regulation, court order, subpoena or other legal process </t>
    </r>
  </si>
  <si>
    <r>
      <t>·</t>
    </r>
    <r>
      <rPr>
        <sz val="7"/>
        <color theme="1"/>
        <rFont val="Times New Roman"/>
        <family val="1"/>
      </rPr>
      <t xml:space="preserve">         </t>
    </r>
    <r>
      <rPr>
        <sz val="10"/>
        <color theme="1"/>
        <rFont val="Times New Roman"/>
        <family val="1"/>
      </rPr>
      <t>protect our rights or property </t>
    </r>
  </si>
  <si>
    <r>
      <t>·</t>
    </r>
    <r>
      <rPr>
        <sz val="7"/>
        <color theme="1"/>
        <rFont val="Times New Roman"/>
        <family val="1"/>
      </rPr>
      <t xml:space="preserve">         </t>
    </r>
    <r>
      <rPr>
        <sz val="10"/>
        <color theme="1"/>
        <rFont val="Times New Roman"/>
        <family val="1"/>
      </rPr>
      <t>enforce our Terms of Use or this Privacy Statement </t>
    </r>
  </si>
  <si>
    <r>
      <t>·</t>
    </r>
    <r>
      <rPr>
        <sz val="7"/>
        <color theme="1"/>
        <rFont val="Times New Roman"/>
        <family val="1"/>
      </rPr>
      <t xml:space="preserve">         </t>
    </r>
    <r>
      <rPr>
        <sz val="10"/>
        <color theme="1"/>
        <rFont val="Times New Roman"/>
        <family val="1"/>
      </rPr>
      <t>protect someone's health or safety </t>
    </r>
  </si>
  <si>
    <r>
      <t>·</t>
    </r>
    <r>
      <rPr>
        <sz val="7"/>
        <color theme="1"/>
        <rFont val="Times New Roman"/>
        <family val="1"/>
      </rPr>
      <t xml:space="preserve">         </t>
    </r>
    <r>
      <rPr>
        <sz val="10"/>
        <color theme="1"/>
        <rFont val="Times New Roman"/>
        <family val="1"/>
      </rPr>
      <t>respond to your requests</t>
    </r>
  </si>
  <si>
    <r>
      <t>·</t>
    </r>
    <r>
      <rPr>
        <sz val="7"/>
        <color theme="1"/>
        <rFont val="Times New Roman"/>
        <family val="1"/>
      </rPr>
      <t xml:space="preserve">         </t>
    </r>
    <r>
      <rPr>
        <sz val="10"/>
        <color theme="1"/>
        <rFont val="Times New Roman"/>
        <family val="1"/>
      </rPr>
      <t>contact you, via e-mail, regular mail, telephone or otherwise</t>
    </r>
  </si>
  <si>
    <r>
      <t>·</t>
    </r>
    <r>
      <rPr>
        <sz val="7"/>
        <color theme="1"/>
        <rFont val="Times New Roman"/>
        <family val="1"/>
      </rPr>
      <t xml:space="preserve">         </t>
    </r>
    <r>
      <rPr>
        <sz val="10"/>
        <color theme="1"/>
        <rFont val="Times New Roman"/>
        <family val="1"/>
      </rPr>
      <t>to develop records, including records of your personal information</t>
    </r>
  </si>
  <si>
    <r>
      <t>·</t>
    </r>
    <r>
      <rPr>
        <sz val="7"/>
        <color theme="1"/>
        <rFont val="Times New Roman"/>
        <family val="1"/>
      </rPr>
      <t xml:space="preserve">         </t>
    </r>
    <r>
      <rPr>
        <sz val="10"/>
        <color theme="1"/>
        <rFont val="Times New Roman"/>
        <family val="1"/>
      </rPr>
      <t>to develop and improve programs, products, services and content</t>
    </r>
  </si>
  <si>
    <r>
      <t>·</t>
    </r>
    <r>
      <rPr>
        <sz val="7"/>
        <color theme="1"/>
        <rFont val="Times New Roman"/>
        <family val="1"/>
      </rPr>
      <t xml:space="preserve">         </t>
    </r>
    <r>
      <rPr>
        <sz val="10"/>
        <color theme="1"/>
        <rFont val="Times New Roman"/>
        <family val="1"/>
      </rPr>
      <t>to enforce this Terms of Use and Privacy Statement and other rules about your use of this site</t>
    </r>
  </si>
  <si>
    <r>
      <t>·</t>
    </r>
    <r>
      <rPr>
        <sz val="7"/>
        <color theme="1"/>
        <rFont val="Times New Roman"/>
        <family val="1"/>
      </rPr>
      <t xml:space="preserve">         </t>
    </r>
    <r>
      <rPr>
        <sz val="10"/>
        <color theme="1"/>
        <rFont val="Times New Roman"/>
        <family val="1"/>
      </rPr>
      <t>to protect Hubbell Incorporated's rights or property</t>
    </r>
  </si>
  <si>
    <r>
      <t>·</t>
    </r>
    <r>
      <rPr>
        <sz val="7"/>
        <color theme="1"/>
        <rFont val="Times New Roman"/>
        <family val="1"/>
      </rPr>
      <t xml:space="preserve">         </t>
    </r>
    <r>
      <rPr>
        <sz val="10"/>
        <color theme="1"/>
        <rFont val="Times New Roman"/>
        <family val="1"/>
      </rPr>
      <t>to comply with a law or regulation, court order or other legal process.</t>
    </r>
  </si>
  <si>
    <t>Revision</t>
  </si>
  <si>
    <t>Comments</t>
  </si>
  <si>
    <t>Released</t>
  </si>
  <si>
    <t>See Terms of Use</t>
  </si>
  <si>
    <t>NEW THREE PHASE BUCK BOOST</t>
  </si>
  <si>
    <t>A3006K0310B</t>
  </si>
  <si>
    <t>A3009K0310B</t>
  </si>
  <si>
    <t>A3015K0310B</t>
  </si>
  <si>
    <t>A3030K0310B</t>
  </si>
  <si>
    <t>A3045K0310B</t>
  </si>
  <si>
    <t>3P</t>
  </si>
  <si>
    <t>Property of Acme Electric, Division of Hubbell,Inc.</t>
  </si>
  <si>
    <t>3 Phase Buck Boost</t>
  </si>
  <si>
    <t>_3P</t>
  </si>
  <si>
    <t>N/A</t>
  </si>
  <si>
    <t>C.</t>
  </si>
  <si>
    <t>Three Phase</t>
  </si>
  <si>
    <t>PHASE OF THE TRANSFORMER</t>
  </si>
  <si>
    <t>LOAD OF THE EQUIPMENT</t>
  </si>
  <si>
    <t>LOAD IN KVA OR AMPS</t>
  </si>
  <si>
    <t>LINE VOLTAGE (V)</t>
  </si>
  <si>
    <t>LINE VOLTAGE CONFIGURATION</t>
  </si>
  <si>
    <t>LOAD VOLTAGE (V)</t>
  </si>
  <si>
    <t>LOAD VOLTAGE CONFIGURATION</t>
  </si>
  <si>
    <t>SP1</t>
  </si>
  <si>
    <t>SP2</t>
  </si>
  <si>
    <t>SP_1</t>
  </si>
  <si>
    <t>SP_2</t>
  </si>
  <si>
    <t>Added SP2 Image</t>
  </si>
  <si>
    <t>THREE PHASE</t>
  </si>
  <si>
    <t>THREE PHASE WYE</t>
  </si>
  <si>
    <t>THREE PHASE DELTA</t>
  </si>
  <si>
    <t>Added Max Boost/Buck to "Chosen Buck/Boost" Calculation</t>
  </si>
  <si>
    <t>KVA</t>
  </si>
  <si>
    <t>Revision:</t>
  </si>
  <si>
    <t>Added formula to ensure Buck and Boost are only calculated when correct line/load voltage relationship is entered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</si>
</sst>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19"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Arial"/>
      <family val="2"/>
    </font>
    <font>
      <sz val="10"/>
      <color rgb="FF323232"/>
      <name val="Arial"/>
      <family val="2"/>
    </font>
    <font>
      <sz val="10"/>
      <color rgb="FF3E3E3E"/>
      <name val="Tahoma"/>
      <family val="2"/>
    </font>
    <font>
      <i/>
      <sz val="11"/>
      <color theme="1"/>
      <name val="Calibri"/>
      <family val="2"/>
      <scheme val="minor"/>
    </font>
    <font>
      <sz val="10"/>
      <color rgb="FFFF0000"/>
      <name val="Tahoma"/>
      <family val="2"/>
    </font>
    <font>
      <sz val="10"/>
      <color rgb="FFFF0000"/>
      <name val="Arial"/>
      <family val="2"/>
    </font>
    <font>
      <b/>
      <sz val="14"/>
      <color theme="1"/>
      <name val="Calibri"/>
      <family val="2"/>
      <scheme val="minor"/>
    </font>
    <font>
      <b/>
      <sz val="36"/>
      <color theme="1"/>
      <name val="Calibri"/>
      <family val="2"/>
      <scheme val="minor"/>
    </font>
    <font>
      <sz val="8"/>
      <color theme="1"/>
      <name val="Calibri"/>
      <family val="2"/>
      <scheme val="minor"/>
    </font>
    <font>
      <sz val="12"/>
      <color theme="1"/>
      <name val="Times New Roman"/>
      <family val="1"/>
    </font>
    <font>
      <b/>
      <sz val="12"/>
      <color theme="1"/>
      <name val="Times New Roman"/>
      <family val="1"/>
    </font>
    <font>
      <sz val="10"/>
      <color theme="1"/>
      <name val="Symbol"/>
      <family val="1"/>
      <charset val="2"/>
    </font>
    <font>
      <sz val="7"/>
      <color theme="1"/>
      <name val="Times New Roman"/>
      <family val="1"/>
    </font>
    <font>
      <u/>
      <sz val="11"/>
      <color theme="10"/>
      <name val="Calibri"/>
      <family val="2"/>
      <scheme val="minor"/>
    </font>
    <font>
      <sz val="10"/>
      <color theme="1"/>
      <name val="Times New Roman"/>
      <family val="1"/>
    </font>
  </fonts>
  <fills count="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5">
    <xf numFmtId="0" fontId="0" fillId="0" borderId="0"/>
    <xf numFmtId="9" fontId="1" fillId="0" borderId="0" applyFont="0" applyFill="0" applyBorder="0" applyAlignment="0" applyProtection="0"/>
    <xf numFmtId="0" fontId="3" fillId="0" borderId="0"/>
    <xf numFmtId="0" fontId="4" fillId="0" borderId="0"/>
    <xf numFmtId="0" fontId="17" fillId="0" borderId="0" applyNumberFormat="0" applyFill="0" applyBorder="0" applyAlignment="0" applyProtection="0"/>
  </cellStyleXfs>
  <cellXfs count="166">
    <xf numFmtId="0" fontId="0" fillId="0" borderId="0" xfId="0"/>
    <xf numFmtId="164" fontId="0" fillId="0" borderId="0" xfId="0" applyNumberFormat="1"/>
    <xf numFmtId="0" fontId="0" fillId="0" borderId="1" xfId="0" applyBorder="1"/>
    <xf numFmtId="0" fontId="3" fillId="0" borderId="2" xfId="2" applyBorder="1"/>
    <xf numFmtId="0" fontId="0" fillId="0" borderId="3" xfId="0" applyBorder="1"/>
    <xf numFmtId="0" fontId="3" fillId="0" borderId="3" xfId="2" applyBorder="1" applyAlignment="1">
      <alignment horizontal="center"/>
    </xf>
    <xf numFmtId="164" fontId="0" fillId="0" borderId="3" xfId="1" applyNumberFormat="1" applyFont="1" applyBorder="1"/>
    <xf numFmtId="0" fontId="3" fillId="0" borderId="4" xfId="2" applyBorder="1" applyAlignment="1">
      <alignment horizontal="center"/>
    </xf>
    <xf numFmtId="0" fontId="3" fillId="0" borderId="5" xfId="2" applyBorder="1"/>
    <xf numFmtId="0" fontId="0" fillId="0" borderId="0" xfId="0" applyBorder="1"/>
    <xf numFmtId="0" fontId="3" fillId="0" borderId="0" xfId="2" applyBorder="1" applyAlignment="1">
      <alignment horizontal="center"/>
    </xf>
    <xf numFmtId="164" fontId="0" fillId="0" borderId="0" xfId="1" applyNumberFormat="1" applyFont="1" applyBorder="1"/>
    <xf numFmtId="0" fontId="3" fillId="0" borderId="6" xfId="2" applyBorder="1" applyAlignment="1">
      <alignment horizontal="center"/>
    </xf>
    <xf numFmtId="0" fontId="3" fillId="0" borderId="7" xfId="2" applyBorder="1"/>
    <xf numFmtId="0" fontId="0" fillId="0" borderId="8" xfId="0" applyBorder="1"/>
    <xf numFmtId="0" fontId="3" fillId="0" borderId="8" xfId="2" applyBorder="1" applyAlignment="1">
      <alignment horizontal="center"/>
    </xf>
    <xf numFmtId="164" fontId="0" fillId="0" borderId="8" xfId="1" applyNumberFormat="1" applyFont="1" applyBorder="1"/>
    <xf numFmtId="0" fontId="3" fillId="0" borderId="9" xfId="2" applyBorder="1" applyAlignment="1">
      <alignment horizontal="center"/>
    </xf>
    <xf numFmtId="0" fontId="3" fillId="0" borderId="0" xfId="2" applyBorder="1"/>
    <xf numFmtId="164" fontId="0" fillId="0" borderId="3" xfId="0" applyNumberFormat="1" applyBorder="1"/>
    <xf numFmtId="164" fontId="0" fillId="0" borderId="0" xfId="0" applyNumberFormat="1" applyBorder="1"/>
    <xf numFmtId="164" fontId="0" fillId="0" borderId="8" xfId="0" applyNumberFormat="1" applyBorder="1"/>
    <xf numFmtId="0" fontId="3" fillId="0" borderId="0" xfId="2" applyFill="1" applyBorder="1" applyAlignment="1">
      <alignment horizontal="center"/>
    </xf>
    <xf numFmtId="0" fontId="3" fillId="0" borderId="3" xfId="2" applyBorder="1"/>
    <xf numFmtId="0" fontId="3" fillId="0" borderId="8" xfId="2" applyBorder="1"/>
    <xf numFmtId="2" fontId="0" fillId="0" borderId="0" xfId="0" applyNumberFormat="1"/>
    <xf numFmtId="2" fontId="5" fillId="0" borderId="0" xfId="0" applyNumberFormat="1" applyFont="1"/>
    <xf numFmtId="0" fontId="3" fillId="0" borderId="0" xfId="2" applyAlignment="1">
      <alignment horizontal="center"/>
    </xf>
    <xf numFmtId="0" fontId="3" fillId="0" borderId="0" xfId="2" applyAlignment="1">
      <alignment horizontal="center"/>
    </xf>
    <xf numFmtId="0" fontId="3" fillId="0" borderId="0" xfId="2" applyAlignment="1">
      <alignment horizontal="center"/>
    </xf>
    <xf numFmtId="0" fontId="3" fillId="0" borderId="0" xfId="2" applyAlignment="1">
      <alignment horizontal="center"/>
    </xf>
    <xf numFmtId="0" fontId="3" fillId="0" borderId="0" xfId="2" applyAlignment="1">
      <alignment horizontal="center"/>
    </xf>
    <xf numFmtId="0" fontId="3" fillId="0" borderId="0" xfId="2" applyAlignment="1">
      <alignment horizontal="center"/>
    </xf>
    <xf numFmtId="0" fontId="3" fillId="0" borderId="0" xfId="2" applyAlignment="1">
      <alignment horizontal="center"/>
    </xf>
    <xf numFmtId="0" fontId="3" fillId="0" borderId="0" xfId="2" applyAlignment="1">
      <alignment horizontal="center"/>
    </xf>
    <xf numFmtId="0" fontId="0" fillId="0" borderId="18" xfId="0" applyBorder="1"/>
    <xf numFmtId="164" fontId="0" fillId="0" borderId="19" xfId="1" applyNumberFormat="1" applyFont="1" applyBorder="1"/>
    <xf numFmtId="0" fontId="7" fillId="0" borderId="21" xfId="0" applyFont="1" applyBorder="1"/>
    <xf numFmtId="164" fontId="6" fillId="0" borderId="0" xfId="1" applyNumberFormat="1" applyFont="1" applyBorder="1"/>
    <xf numFmtId="164" fontId="0" fillId="0" borderId="22" xfId="1" applyNumberFormat="1" applyFont="1" applyBorder="1"/>
    <xf numFmtId="0" fontId="0" fillId="0" borderId="21" xfId="0" applyBorder="1"/>
    <xf numFmtId="0" fontId="5" fillId="0" borderId="0" xfId="1" applyNumberFormat="1" applyFont="1" applyBorder="1"/>
    <xf numFmtId="0" fontId="6" fillId="0" borderId="22" xfId="1" applyNumberFormat="1" applyFont="1" applyBorder="1"/>
    <xf numFmtId="0" fontId="0" fillId="0" borderId="22" xfId="0" applyBorder="1"/>
    <xf numFmtId="0" fontId="6" fillId="0" borderId="0" xfId="1" applyNumberFormat="1" applyFont="1" applyBorder="1"/>
    <xf numFmtId="0" fontId="7" fillId="0" borderId="23" xfId="0" applyFont="1" applyBorder="1"/>
    <xf numFmtId="0" fontId="0" fillId="0" borderId="24" xfId="0" applyBorder="1"/>
    <xf numFmtId="0" fontId="0" fillId="0" borderId="25" xfId="0" applyBorder="1"/>
    <xf numFmtId="164" fontId="8" fillId="0" borderId="19" xfId="1" applyNumberFormat="1" applyFont="1" applyBorder="1"/>
    <xf numFmtId="0" fontId="8" fillId="0" borderId="0" xfId="1" applyNumberFormat="1" applyFont="1" applyBorder="1"/>
    <xf numFmtId="0" fontId="9" fillId="0" borderId="0" xfId="1" applyNumberFormat="1" applyFont="1" applyBorder="1"/>
    <xf numFmtId="0" fontId="0" fillId="0" borderId="20" xfId="0" applyBorder="1"/>
    <xf numFmtId="0" fontId="0" fillId="0" borderId="3"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Font="1" applyBorder="1"/>
    <xf numFmtId="0" fontId="0" fillId="0" borderId="6" xfId="0" applyBorder="1"/>
    <xf numFmtId="0" fontId="0" fillId="0" borderId="8" xfId="0" applyFont="1" applyBorder="1"/>
    <xf numFmtId="0" fontId="4" fillId="0" borderId="3" xfId="3" applyBorder="1" applyAlignment="1">
      <alignment horizontal="center"/>
    </xf>
    <xf numFmtId="0" fontId="4" fillId="0" borderId="0" xfId="3" applyBorder="1" applyAlignment="1">
      <alignment horizontal="center"/>
    </xf>
    <xf numFmtId="0" fontId="4" fillId="0" borderId="8" xfId="3" applyBorder="1" applyAlignment="1">
      <alignment horizontal="center"/>
    </xf>
    <xf numFmtId="0" fontId="2" fillId="0" borderId="2" xfId="0" applyFont="1" applyBorder="1"/>
    <xf numFmtId="0" fontId="2" fillId="0" borderId="3" xfId="0" applyFont="1" applyBorder="1"/>
    <xf numFmtId="164" fontId="2" fillId="0" borderId="3" xfId="0" applyNumberFormat="1" applyFont="1" applyBorder="1"/>
    <xf numFmtId="0" fontId="0" fillId="0" borderId="19" xfId="0" applyFont="1"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4" xfId="0" applyFont="1" applyBorder="1"/>
    <xf numFmtId="165" fontId="0" fillId="0" borderId="0" xfId="0" applyNumberFormat="1"/>
    <xf numFmtId="0" fontId="6" fillId="0" borderId="19" xfId="1" applyNumberFormat="1" applyFont="1" applyBorder="1"/>
    <xf numFmtId="2" fontId="4" fillId="0" borderId="3" xfId="3" applyNumberFormat="1" applyBorder="1" applyAlignment="1">
      <alignment horizontal="center"/>
    </xf>
    <xf numFmtId="2" fontId="4" fillId="0" borderId="0" xfId="3" applyNumberFormat="1" applyBorder="1" applyAlignment="1">
      <alignment horizontal="center"/>
    </xf>
    <xf numFmtId="2" fontId="4" fillId="0" borderId="8" xfId="3" applyNumberFormat="1" applyBorder="1" applyAlignment="1">
      <alignment horizontal="center"/>
    </xf>
    <xf numFmtId="2" fontId="3" fillId="0" borderId="0" xfId="2" applyNumberFormat="1" applyBorder="1" applyAlignment="1">
      <alignment horizontal="center"/>
    </xf>
    <xf numFmtId="2" fontId="3" fillId="0" borderId="3" xfId="2" applyNumberFormat="1" applyBorder="1" applyAlignment="1">
      <alignment horizontal="center"/>
    </xf>
    <xf numFmtId="2" fontId="3" fillId="0" borderId="8" xfId="2" applyNumberFormat="1" applyBorder="1" applyAlignment="1">
      <alignment horizontal="center"/>
    </xf>
    <xf numFmtId="0" fontId="3" fillId="0" borderId="3" xfId="3" applyFont="1" applyBorder="1" applyAlignment="1">
      <alignment horizontal="center"/>
    </xf>
    <xf numFmtId="0" fontId="0" fillId="0" borderId="1" xfId="0" applyBorder="1" applyAlignment="1">
      <alignment horizontal="center"/>
    </xf>
    <xf numFmtId="0" fontId="2" fillId="0" borderId="0" xfId="0" applyFont="1"/>
    <xf numFmtId="164" fontId="0" fillId="0" borderId="3" xfId="1" applyNumberFormat="1" applyFont="1" applyFill="1" applyBorder="1"/>
    <xf numFmtId="164" fontId="0" fillId="0" borderId="0" xfId="1" applyNumberFormat="1" applyFont="1" applyFill="1" applyBorder="1"/>
    <xf numFmtId="164" fontId="0" fillId="0" borderId="8" xfId="1" applyNumberFormat="1" applyFont="1" applyFill="1" applyBorder="1"/>
    <xf numFmtId="0" fontId="3" fillId="0" borderId="1" xfId="2" applyFill="1" applyBorder="1" applyAlignment="1">
      <alignment horizontal="center"/>
    </xf>
    <xf numFmtId="0" fontId="0" fillId="0" borderId="1" xfId="0" applyFont="1" applyBorder="1" applyAlignment="1">
      <alignment horizontal="center"/>
    </xf>
    <xf numFmtId="0" fontId="0" fillId="0" borderId="1" xfId="0" applyFont="1" applyBorder="1"/>
    <xf numFmtId="0" fontId="0" fillId="2" borderId="11" xfId="0" applyFill="1" applyBorder="1" applyAlignment="1" applyProtection="1">
      <alignment horizontal="center"/>
      <protection locked="0"/>
    </xf>
    <xf numFmtId="0" fontId="0" fillId="2" borderId="0" xfId="0" applyFill="1"/>
    <xf numFmtId="0" fontId="0" fillId="2" borderId="2" xfId="0" applyFill="1" applyBorder="1"/>
    <xf numFmtId="0" fontId="0" fillId="2" borderId="4" xfId="0" applyFill="1" applyBorder="1"/>
    <xf numFmtId="0" fontId="2" fillId="2" borderId="5" xfId="0" applyFont="1" applyFill="1" applyBorder="1"/>
    <xf numFmtId="0" fontId="0" fillId="2" borderId="6" xfId="0" applyFill="1" applyBorder="1"/>
    <xf numFmtId="0" fontId="0" fillId="2" borderId="5" xfId="0" applyFill="1" applyBorder="1"/>
    <xf numFmtId="0" fontId="0" fillId="2" borderId="7" xfId="0" applyFill="1" applyBorder="1"/>
    <xf numFmtId="0" fontId="0" fillId="2" borderId="9" xfId="0" applyFill="1" applyBorder="1"/>
    <xf numFmtId="0" fontId="0" fillId="0" borderId="0" xfId="0" applyFill="1" applyBorder="1"/>
    <xf numFmtId="0" fontId="0" fillId="2" borderId="0" xfId="0" applyFill="1" applyBorder="1"/>
    <xf numFmtId="0" fontId="0" fillId="2" borderId="0" xfId="0" applyFill="1" applyAlignment="1"/>
    <xf numFmtId="0" fontId="0" fillId="2" borderId="13" xfId="0" applyFill="1" applyBorder="1" applyAlignment="1" applyProtection="1">
      <alignment horizontal="center"/>
      <protection locked="0"/>
    </xf>
    <xf numFmtId="0" fontId="0" fillId="2" borderId="15" xfId="0" applyFill="1" applyBorder="1" applyAlignment="1" applyProtection="1">
      <alignment horizontal="center"/>
      <protection locked="0"/>
    </xf>
    <xf numFmtId="0" fontId="0" fillId="4" borderId="10" xfId="0" applyFill="1" applyBorder="1" applyAlignment="1">
      <alignment horizontal="center"/>
    </xf>
    <xf numFmtId="0" fontId="0" fillId="4" borderId="12" xfId="0" applyFill="1" applyBorder="1" applyAlignment="1">
      <alignment horizontal="center"/>
    </xf>
    <xf numFmtId="0" fontId="0" fillId="4" borderId="14" xfId="0" applyFill="1" applyBorder="1" applyAlignment="1">
      <alignment horizontal="center"/>
    </xf>
    <xf numFmtId="0" fontId="0" fillId="4" borderId="10" xfId="0" applyFill="1" applyBorder="1"/>
    <xf numFmtId="0" fontId="0" fillId="4" borderId="12" xfId="0" applyFill="1" applyBorder="1"/>
    <xf numFmtId="0" fontId="0" fillId="4" borderId="14" xfId="0" applyFill="1" applyBorder="1"/>
    <xf numFmtId="0" fontId="10" fillId="2" borderId="0" xfId="0" applyFont="1" applyFill="1" applyBorder="1" applyAlignment="1">
      <alignment horizontal="center"/>
    </xf>
    <xf numFmtId="0" fontId="12" fillId="2" borderId="0" xfId="0" applyFont="1" applyFill="1"/>
    <xf numFmtId="0" fontId="0" fillId="0" borderId="0" xfId="0" applyAlignment="1">
      <alignment wrapText="1"/>
    </xf>
    <xf numFmtId="0" fontId="14" fillId="2" borderId="0" xfId="0" applyFont="1" applyFill="1" applyAlignment="1">
      <alignment vertical="center" wrapText="1"/>
    </xf>
    <xf numFmtId="0" fontId="0" fillId="2" borderId="0" xfId="0" applyFill="1" applyAlignment="1">
      <alignment wrapText="1"/>
    </xf>
    <xf numFmtId="0" fontId="13" fillId="2" borderId="0" xfId="0" applyFont="1" applyFill="1" applyAlignment="1">
      <alignment vertical="center" wrapText="1"/>
    </xf>
    <xf numFmtId="0" fontId="15" fillId="2" borderId="0" xfId="0" applyFont="1" applyFill="1" applyAlignment="1">
      <alignment vertical="center" wrapText="1"/>
    </xf>
    <xf numFmtId="0" fontId="17" fillId="2" borderId="0" xfId="4" applyFill="1" applyAlignment="1">
      <alignment vertical="center" wrapText="1"/>
    </xf>
    <xf numFmtId="0" fontId="18" fillId="2" borderId="0" xfId="0" applyFont="1" applyFill="1" applyAlignment="1">
      <alignment vertical="center" wrapText="1"/>
    </xf>
    <xf numFmtId="14" fontId="0" fillId="0" borderId="0" xfId="0" applyNumberFormat="1"/>
    <xf numFmtId="0" fontId="3" fillId="0" borderId="0" xfId="2" applyFill="1" applyBorder="1"/>
    <xf numFmtId="0" fontId="2" fillId="3" borderId="16" xfId="0" applyFont="1" applyFill="1" applyBorder="1" applyAlignment="1"/>
    <xf numFmtId="0" fontId="2" fillId="3" borderId="17" xfId="0" applyFont="1" applyFill="1" applyBorder="1" applyAlignment="1"/>
    <xf numFmtId="0" fontId="0" fillId="0" borderId="0" xfId="0" applyFont="1" applyBorder="1" applyAlignment="1">
      <alignment horizontal="right"/>
    </xf>
    <xf numFmtId="0" fontId="0" fillId="0" borderId="0" xfId="0" applyFill="1" applyBorder="1" applyAlignment="1">
      <alignment horizontal="center"/>
    </xf>
    <xf numFmtId="0" fontId="0" fillId="2" borderId="11"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26" xfId="0" applyFill="1" applyBorder="1" applyAlignment="1" applyProtection="1">
      <alignment horizontal="center"/>
      <protection hidden="1"/>
    </xf>
    <xf numFmtId="0" fontId="0" fillId="0" borderId="0" xfId="0" applyFill="1"/>
    <xf numFmtId="0" fontId="12" fillId="0" borderId="0" xfId="0" applyFont="1" applyFill="1"/>
    <xf numFmtId="0" fontId="3" fillId="0" borderId="2" xfId="2" applyFill="1" applyBorder="1"/>
    <xf numFmtId="0" fontId="3" fillId="0" borderId="3" xfId="2" applyFill="1" applyBorder="1"/>
    <xf numFmtId="0" fontId="0" fillId="0" borderId="3" xfId="0" applyFill="1" applyBorder="1"/>
    <xf numFmtId="0" fontId="3" fillId="0" borderId="3" xfId="2" applyFill="1" applyBorder="1" applyAlignment="1">
      <alignment horizontal="center"/>
    </xf>
    <xf numFmtId="0" fontId="3" fillId="0" borderId="0" xfId="2" applyFill="1" applyAlignment="1">
      <alignment horizontal="center"/>
    </xf>
    <xf numFmtId="0" fontId="0" fillId="0" borderId="0" xfId="0" applyFont="1" applyFill="1" applyBorder="1"/>
    <xf numFmtId="0" fontId="0" fillId="0" borderId="22" xfId="0" applyFill="1" applyBorder="1"/>
    <xf numFmtId="0" fontId="3" fillId="0" borderId="5" xfId="2" applyFill="1" applyBorder="1"/>
    <xf numFmtId="0" fontId="3" fillId="0" borderId="7" xfId="2" applyFill="1" applyBorder="1"/>
    <xf numFmtId="0" fontId="3" fillId="0" borderId="8" xfId="2" applyFill="1" applyBorder="1"/>
    <xf numFmtId="0" fontId="0" fillId="0" borderId="8" xfId="0" applyFill="1" applyBorder="1"/>
    <xf numFmtId="0" fontId="3" fillId="0" borderId="8" xfId="2" applyFill="1" applyBorder="1" applyAlignment="1">
      <alignment horizontal="center"/>
    </xf>
    <xf numFmtId="2" fontId="3" fillId="0" borderId="3" xfId="2" applyNumberFormat="1" applyFill="1" applyBorder="1" applyAlignment="1">
      <alignment horizontal="center"/>
    </xf>
    <xf numFmtId="0" fontId="0" fillId="0" borderId="6" xfId="0" applyFill="1" applyBorder="1"/>
    <xf numFmtId="2" fontId="3" fillId="0" borderId="0" xfId="2" applyNumberFormat="1" applyFill="1" applyBorder="1" applyAlignment="1">
      <alignment horizontal="center"/>
    </xf>
    <xf numFmtId="2" fontId="3" fillId="0" borderId="8" xfId="2" applyNumberFormat="1" applyFill="1" applyBorder="1" applyAlignment="1">
      <alignment horizontal="center"/>
    </xf>
    <xf numFmtId="0" fontId="0" fillId="0" borderId="3" xfId="0" applyFont="1" applyBorder="1" applyAlignment="1">
      <alignment horizontal="right"/>
    </xf>
    <xf numFmtId="0" fontId="0" fillId="0" borderId="3" xfId="0" applyFont="1" applyBorder="1"/>
    <xf numFmtId="0" fontId="0" fillId="0" borderId="4" xfId="0" applyBorder="1"/>
    <xf numFmtId="0" fontId="0" fillId="0" borderId="8" xfId="0" applyFont="1" applyBorder="1" applyAlignment="1">
      <alignment horizontal="right"/>
    </xf>
    <xf numFmtId="0" fontId="0" fillId="0" borderId="9" xfId="0" applyBorder="1"/>
    <xf numFmtId="14" fontId="0" fillId="2" borderId="0" xfId="0" applyNumberFormat="1" applyFill="1"/>
    <xf numFmtId="0" fontId="0" fillId="2" borderId="0" xfId="0" applyFill="1" applyAlignment="1">
      <alignment horizontal="right"/>
    </xf>
    <xf numFmtId="0" fontId="11" fillId="3" borderId="2" xfId="0" applyFont="1" applyFill="1" applyBorder="1" applyAlignment="1">
      <alignment horizontal="center"/>
    </xf>
    <xf numFmtId="0" fontId="11" fillId="3" borderId="3" xfId="0" applyFont="1" applyFill="1" applyBorder="1" applyAlignment="1">
      <alignment horizontal="center"/>
    </xf>
    <xf numFmtId="0" fontId="11" fillId="3" borderId="4" xfId="0" applyFont="1" applyFill="1" applyBorder="1" applyAlignment="1">
      <alignment horizontal="center"/>
    </xf>
    <xf numFmtId="0" fontId="11" fillId="3" borderId="7" xfId="0" applyFont="1" applyFill="1" applyBorder="1" applyAlignment="1">
      <alignment horizontal="center"/>
    </xf>
    <xf numFmtId="0" fontId="11" fillId="3" borderId="8" xfId="0" applyFont="1" applyFill="1" applyBorder="1" applyAlignment="1">
      <alignment horizontal="center"/>
    </xf>
    <xf numFmtId="0" fontId="11" fillId="3" borderId="9" xfId="0" applyFont="1" applyFill="1" applyBorder="1" applyAlignment="1">
      <alignment horizontal="center"/>
    </xf>
    <xf numFmtId="0" fontId="2" fillId="3" borderId="2" xfId="0" applyFont="1" applyFill="1" applyBorder="1" applyAlignment="1">
      <alignment horizontal="center"/>
    </xf>
    <xf numFmtId="0" fontId="2" fillId="3" borderId="4" xfId="0" applyFont="1" applyFill="1" applyBorder="1" applyAlignment="1">
      <alignment horizontal="center"/>
    </xf>
    <xf numFmtId="0" fontId="2" fillId="3" borderId="16" xfId="0" applyFont="1" applyFill="1" applyBorder="1" applyAlignment="1">
      <alignment horizontal="center"/>
    </xf>
    <xf numFmtId="0" fontId="2" fillId="3" borderId="17" xfId="0" applyFont="1" applyFill="1" applyBorder="1" applyAlignment="1">
      <alignment horizontal="center"/>
    </xf>
    <xf numFmtId="0" fontId="0" fillId="2" borderId="14" xfId="0" applyFill="1" applyBorder="1" applyAlignment="1">
      <alignment horizontal="left"/>
    </xf>
    <xf numFmtId="0" fontId="0" fillId="2" borderId="15" xfId="0" applyFill="1" applyBorder="1" applyAlignment="1">
      <alignment horizontal="left"/>
    </xf>
    <xf numFmtId="0" fontId="0" fillId="2" borderId="12" xfId="0" applyFill="1" applyBorder="1" applyAlignment="1">
      <alignment horizontal="left"/>
    </xf>
    <xf numFmtId="0" fontId="0" fillId="2" borderId="13" xfId="0" applyFill="1" applyBorder="1" applyAlignment="1">
      <alignment horizontal="left"/>
    </xf>
    <xf numFmtId="0" fontId="0" fillId="2" borderId="29" xfId="0" applyFill="1" applyBorder="1" applyAlignment="1">
      <alignment horizontal="left"/>
    </xf>
    <xf numFmtId="0" fontId="0" fillId="2" borderId="30" xfId="0" applyFill="1" applyBorder="1" applyAlignment="1">
      <alignment horizontal="left"/>
    </xf>
    <xf numFmtId="0" fontId="2" fillId="3" borderId="27" xfId="0" applyFont="1" applyFill="1" applyBorder="1" applyAlignment="1">
      <alignment horizontal="center"/>
    </xf>
    <xf numFmtId="0" fontId="2" fillId="3" borderId="28" xfId="0" applyFont="1" applyFill="1" applyBorder="1" applyAlignment="1">
      <alignment horizontal="center"/>
    </xf>
  </cellXfs>
  <cellStyles count="5">
    <cellStyle name="Hyperlink" xfId="4" builtinId="8"/>
    <cellStyle name="Normal" xfId="0" builtinId="0"/>
    <cellStyle name="Normal 2" xfId="2"/>
    <cellStyle name="Normal 3" xfId="3"/>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21</xdr:row>
          <xdr:rowOff>9524</xdr:rowOff>
        </xdr:from>
        <xdr:to>
          <xdr:col>1</xdr:col>
          <xdr:colOff>1457324</xdr:colOff>
          <xdr:row>34</xdr:row>
          <xdr:rowOff>171449</xdr:rowOff>
        </xdr:to>
        <xdr:pic>
          <xdr:nvPicPr>
            <xdr:cNvPr id="6" name="Picture 5"/>
            <xdr:cNvPicPr>
              <a:picLocks noChangeAspect="1" noChangeArrowheads="1"/>
              <a:extLst>
                <a:ext uri="{84589F7E-364E-4C9E-8A38-B11213B215E9}">
                  <a14:cameraTool cellRange="Diagram" spid="_x0000_s1240"/>
                </a:ext>
              </a:extLst>
            </xdr:cNvPicPr>
          </xdr:nvPicPr>
          <xdr:blipFill>
            <a:blip xmlns:r="http://schemas.openxmlformats.org/officeDocument/2006/relationships" r:embed="rId1"/>
            <a:srcRect/>
            <a:stretch>
              <a:fillRect/>
            </a:stretch>
          </xdr:blipFill>
          <xdr:spPr bwMode="auto">
            <a:xfrm>
              <a:off x="0" y="3181349"/>
              <a:ext cx="4848224" cy="26384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0</xdr:row>
      <xdr:rowOff>0</xdr:rowOff>
    </xdr:from>
    <xdr:to>
      <xdr:col>0</xdr:col>
      <xdr:colOff>2724150</xdr:colOff>
      <xdr:row>2</xdr:row>
      <xdr:rowOff>219558</xdr:rowOff>
    </xdr:to>
    <xdr:pic>
      <xdr:nvPicPr>
        <xdr:cNvPr id="10" name="Picture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24150" cy="64818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895350</xdr:colOff>
          <xdr:row>21</xdr:row>
          <xdr:rowOff>67760</xdr:rowOff>
        </xdr:from>
        <xdr:to>
          <xdr:col>4</xdr:col>
          <xdr:colOff>857250</xdr:colOff>
          <xdr:row>34</xdr:row>
          <xdr:rowOff>104776</xdr:rowOff>
        </xdr:to>
        <xdr:pic>
          <xdr:nvPicPr>
            <xdr:cNvPr id="13" name="Picture 12"/>
            <xdr:cNvPicPr>
              <a:picLocks noChangeAspect="1" noChangeArrowheads="1"/>
              <a:extLst>
                <a:ext uri="{84589F7E-364E-4C9E-8A38-B11213B215E9}">
                  <a14:cameraTool cellRange="Diagram2" spid="_x0000_s1241"/>
                </a:ext>
              </a:extLst>
            </xdr:cNvPicPr>
          </xdr:nvPicPr>
          <xdr:blipFill>
            <a:blip xmlns:r="http://schemas.openxmlformats.org/officeDocument/2006/relationships" r:embed="rId3"/>
            <a:srcRect/>
            <a:stretch>
              <a:fillRect/>
            </a:stretch>
          </xdr:blipFill>
          <xdr:spPr bwMode="auto">
            <a:xfrm>
              <a:off x="6381750" y="4392110"/>
              <a:ext cx="4371975" cy="2513516"/>
            </a:xfrm>
            <a:prstGeom prst="rect">
              <a:avLst/>
            </a:prstGeom>
            <a:noFill/>
            <a:ln>
              <a:solidFill>
                <a:schemeClr val="bg1"/>
              </a:solidFill>
            </a:ln>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145676</xdr:colOff>
      <xdr:row>7</xdr:row>
      <xdr:rowOff>145677</xdr:rowOff>
    </xdr:from>
    <xdr:to>
      <xdr:col>1</xdr:col>
      <xdr:colOff>5022273</xdr:colOff>
      <xdr:row>7</xdr:row>
      <xdr:rowOff>1445559</xdr:rowOff>
    </xdr:to>
    <xdr:pic>
      <xdr:nvPicPr>
        <xdr:cNvPr id="10" name="Picture 9" descr="Snipping Tool"/>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808221" y="10346086"/>
          <a:ext cx="4876597" cy="1299882"/>
        </a:xfrm>
        <a:prstGeom prst="rect">
          <a:avLst/>
        </a:prstGeom>
      </xdr:spPr>
    </xdr:pic>
    <xdr:clientData/>
  </xdr:twoCellAnchor>
  <xdr:twoCellAnchor editAs="oneCell">
    <xdr:from>
      <xdr:col>1</xdr:col>
      <xdr:colOff>1177637</xdr:colOff>
      <xdr:row>9</xdr:row>
      <xdr:rowOff>44590</xdr:rowOff>
    </xdr:from>
    <xdr:to>
      <xdr:col>1</xdr:col>
      <xdr:colOff>4121726</xdr:colOff>
      <xdr:row>9</xdr:row>
      <xdr:rowOff>2952923</xdr:rowOff>
    </xdr:to>
    <xdr:pic>
      <xdr:nvPicPr>
        <xdr:cNvPr id="12" name="Picture 1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40182" y="13535454"/>
          <a:ext cx="2944089" cy="2908333"/>
        </a:xfrm>
        <a:prstGeom prst="rect">
          <a:avLst/>
        </a:prstGeom>
      </xdr:spPr>
    </xdr:pic>
    <xdr:clientData/>
  </xdr:twoCellAnchor>
  <xdr:twoCellAnchor editAs="oneCell">
    <xdr:from>
      <xdr:col>1</xdr:col>
      <xdr:colOff>33617</xdr:colOff>
      <xdr:row>16</xdr:row>
      <xdr:rowOff>33618</xdr:rowOff>
    </xdr:from>
    <xdr:to>
      <xdr:col>1</xdr:col>
      <xdr:colOff>5056909</xdr:colOff>
      <xdr:row>16</xdr:row>
      <xdr:rowOff>1264227</xdr:rowOff>
    </xdr:to>
    <xdr:pic>
      <xdr:nvPicPr>
        <xdr:cNvPr id="13" name="Picture 1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488344" y="34860482"/>
          <a:ext cx="5023292" cy="1230609"/>
        </a:xfrm>
        <a:prstGeom prst="rect">
          <a:avLst/>
        </a:prstGeom>
      </xdr:spPr>
    </xdr:pic>
    <xdr:clientData/>
  </xdr:twoCellAnchor>
  <xdr:twoCellAnchor editAs="oneCell">
    <xdr:from>
      <xdr:col>1</xdr:col>
      <xdr:colOff>1056410</xdr:colOff>
      <xdr:row>10</xdr:row>
      <xdr:rowOff>56030</xdr:rowOff>
    </xdr:from>
    <xdr:to>
      <xdr:col>1</xdr:col>
      <xdr:colOff>3983182</xdr:colOff>
      <xdr:row>10</xdr:row>
      <xdr:rowOff>3008432</xdr:rowOff>
    </xdr:to>
    <xdr:pic>
      <xdr:nvPicPr>
        <xdr:cNvPr id="14" name="Picture 13"/>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718955" y="16594894"/>
          <a:ext cx="2926772" cy="2952402"/>
        </a:xfrm>
        <a:prstGeom prst="rect">
          <a:avLst/>
        </a:prstGeom>
      </xdr:spPr>
    </xdr:pic>
    <xdr:clientData/>
  </xdr:twoCellAnchor>
  <xdr:twoCellAnchor editAs="oneCell">
    <xdr:from>
      <xdr:col>1</xdr:col>
      <xdr:colOff>1125683</xdr:colOff>
      <xdr:row>11</xdr:row>
      <xdr:rowOff>81641</xdr:rowOff>
    </xdr:from>
    <xdr:to>
      <xdr:col>1</xdr:col>
      <xdr:colOff>4069773</xdr:colOff>
      <xdr:row>11</xdr:row>
      <xdr:rowOff>2993570</xdr:rowOff>
    </xdr:to>
    <xdr:pic>
      <xdr:nvPicPr>
        <xdr:cNvPr id="15" name="Picture 14"/>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788228" y="19668505"/>
          <a:ext cx="2944090" cy="2911929"/>
        </a:xfrm>
        <a:prstGeom prst="rect">
          <a:avLst/>
        </a:prstGeom>
      </xdr:spPr>
    </xdr:pic>
    <xdr:clientData/>
  </xdr:twoCellAnchor>
  <xdr:twoCellAnchor editAs="oneCell">
    <xdr:from>
      <xdr:col>1</xdr:col>
      <xdr:colOff>1056410</xdr:colOff>
      <xdr:row>12</xdr:row>
      <xdr:rowOff>54427</xdr:rowOff>
    </xdr:from>
    <xdr:to>
      <xdr:col>1</xdr:col>
      <xdr:colOff>4225637</xdr:colOff>
      <xdr:row>12</xdr:row>
      <xdr:rowOff>2979962</xdr:rowOff>
    </xdr:to>
    <xdr:pic>
      <xdr:nvPicPr>
        <xdr:cNvPr id="16" name="Picture 1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955" y="22689291"/>
          <a:ext cx="3169227" cy="2925535"/>
        </a:xfrm>
        <a:prstGeom prst="rect">
          <a:avLst/>
        </a:prstGeom>
      </xdr:spPr>
    </xdr:pic>
    <xdr:clientData/>
  </xdr:twoCellAnchor>
  <xdr:twoCellAnchor editAs="oneCell">
    <xdr:from>
      <xdr:col>1</xdr:col>
      <xdr:colOff>1177636</xdr:colOff>
      <xdr:row>13</xdr:row>
      <xdr:rowOff>93047</xdr:rowOff>
    </xdr:from>
    <xdr:to>
      <xdr:col>1</xdr:col>
      <xdr:colOff>4104409</xdr:colOff>
      <xdr:row>13</xdr:row>
      <xdr:rowOff>3000943</xdr:rowOff>
    </xdr:to>
    <xdr:pic>
      <xdr:nvPicPr>
        <xdr:cNvPr id="17" name="Picture 16"/>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40181" y="25775911"/>
          <a:ext cx="2926773" cy="2907896"/>
        </a:xfrm>
        <a:prstGeom prst="rect">
          <a:avLst/>
        </a:prstGeom>
      </xdr:spPr>
    </xdr:pic>
    <xdr:clientData/>
  </xdr:twoCellAnchor>
  <xdr:twoCellAnchor editAs="oneCell">
    <xdr:from>
      <xdr:col>1</xdr:col>
      <xdr:colOff>1125682</xdr:colOff>
      <xdr:row>14</xdr:row>
      <xdr:rowOff>69272</xdr:rowOff>
    </xdr:from>
    <xdr:to>
      <xdr:col>1</xdr:col>
      <xdr:colOff>4052455</xdr:colOff>
      <xdr:row>14</xdr:row>
      <xdr:rowOff>2991774</xdr:rowOff>
    </xdr:to>
    <xdr:pic>
      <xdr:nvPicPr>
        <xdr:cNvPr id="18" name="Picture 1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788227" y="28800136"/>
          <a:ext cx="2926773" cy="2922502"/>
        </a:xfrm>
        <a:prstGeom prst="rect">
          <a:avLst/>
        </a:prstGeom>
      </xdr:spPr>
    </xdr:pic>
    <xdr:clientData/>
  </xdr:twoCellAnchor>
  <xdr:twoCellAnchor editAs="oneCell">
    <xdr:from>
      <xdr:col>1</xdr:col>
      <xdr:colOff>1073728</xdr:colOff>
      <xdr:row>15</xdr:row>
      <xdr:rowOff>69273</xdr:rowOff>
    </xdr:from>
    <xdr:to>
      <xdr:col>1</xdr:col>
      <xdr:colOff>4052456</xdr:colOff>
      <xdr:row>15</xdr:row>
      <xdr:rowOff>2994509</xdr:rowOff>
    </xdr:to>
    <xdr:pic>
      <xdr:nvPicPr>
        <xdr:cNvPr id="19" name="Picture 1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36273" y="31848137"/>
          <a:ext cx="2978728" cy="2925236"/>
        </a:xfrm>
        <a:prstGeom prst="rect">
          <a:avLst/>
        </a:prstGeom>
      </xdr:spPr>
    </xdr:pic>
    <xdr:clientData/>
  </xdr:twoCellAnchor>
  <xdr:twoCellAnchor editAs="oneCell">
    <xdr:from>
      <xdr:col>1</xdr:col>
      <xdr:colOff>86591</xdr:colOff>
      <xdr:row>1</xdr:row>
      <xdr:rowOff>186059</xdr:rowOff>
    </xdr:from>
    <xdr:to>
      <xdr:col>1</xdr:col>
      <xdr:colOff>5039590</xdr:colOff>
      <xdr:row>1</xdr:row>
      <xdr:rowOff>1549349</xdr:rowOff>
    </xdr:to>
    <xdr:pic>
      <xdr:nvPicPr>
        <xdr:cNvPr id="20" name="Picture 1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749136" y="376559"/>
          <a:ext cx="4952999" cy="1363290"/>
        </a:xfrm>
        <a:prstGeom prst="rect">
          <a:avLst/>
        </a:prstGeom>
      </xdr:spPr>
    </xdr:pic>
    <xdr:clientData/>
  </xdr:twoCellAnchor>
  <xdr:twoCellAnchor editAs="oneCell">
    <xdr:from>
      <xdr:col>1</xdr:col>
      <xdr:colOff>86591</xdr:colOff>
      <xdr:row>3</xdr:row>
      <xdr:rowOff>173182</xdr:rowOff>
    </xdr:from>
    <xdr:to>
      <xdr:col>1</xdr:col>
      <xdr:colOff>5004955</xdr:colOff>
      <xdr:row>3</xdr:row>
      <xdr:rowOff>1489364</xdr:rowOff>
    </xdr:to>
    <xdr:pic>
      <xdr:nvPicPr>
        <xdr:cNvPr id="21" name="Picture 2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749136" y="3654137"/>
          <a:ext cx="4918364" cy="1316182"/>
        </a:xfrm>
        <a:prstGeom prst="rect">
          <a:avLst/>
        </a:prstGeom>
      </xdr:spPr>
    </xdr:pic>
    <xdr:clientData/>
  </xdr:twoCellAnchor>
  <xdr:twoCellAnchor editAs="oneCell">
    <xdr:from>
      <xdr:col>1</xdr:col>
      <xdr:colOff>62437</xdr:colOff>
      <xdr:row>2</xdr:row>
      <xdr:rowOff>173182</xdr:rowOff>
    </xdr:from>
    <xdr:to>
      <xdr:col>1</xdr:col>
      <xdr:colOff>5004955</xdr:colOff>
      <xdr:row>2</xdr:row>
      <xdr:rowOff>1524000</xdr:rowOff>
    </xdr:to>
    <xdr:pic>
      <xdr:nvPicPr>
        <xdr:cNvPr id="22" name="Picture 21"/>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724982" y="2008909"/>
          <a:ext cx="4942518" cy="1350818"/>
        </a:xfrm>
        <a:prstGeom prst="rect">
          <a:avLst/>
        </a:prstGeom>
      </xdr:spPr>
    </xdr:pic>
    <xdr:clientData/>
  </xdr:twoCellAnchor>
  <xdr:twoCellAnchor editAs="oneCell">
    <xdr:from>
      <xdr:col>1</xdr:col>
      <xdr:colOff>69273</xdr:colOff>
      <xdr:row>4</xdr:row>
      <xdr:rowOff>155864</xdr:rowOff>
    </xdr:from>
    <xdr:to>
      <xdr:col>1</xdr:col>
      <xdr:colOff>5022273</xdr:colOff>
      <xdr:row>4</xdr:row>
      <xdr:rowOff>1508929</xdr:rowOff>
    </xdr:to>
    <xdr:pic>
      <xdr:nvPicPr>
        <xdr:cNvPr id="23" name="Picture 2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731818" y="5282046"/>
          <a:ext cx="4953000" cy="1353065"/>
        </a:xfrm>
        <a:prstGeom prst="rect">
          <a:avLst/>
        </a:prstGeom>
      </xdr:spPr>
    </xdr:pic>
    <xdr:clientData/>
  </xdr:twoCellAnchor>
  <xdr:twoCellAnchor editAs="oneCell">
    <xdr:from>
      <xdr:col>1</xdr:col>
      <xdr:colOff>69273</xdr:colOff>
      <xdr:row>6</xdr:row>
      <xdr:rowOff>294409</xdr:rowOff>
    </xdr:from>
    <xdr:to>
      <xdr:col>1</xdr:col>
      <xdr:colOff>5004954</xdr:colOff>
      <xdr:row>6</xdr:row>
      <xdr:rowOff>1613666</xdr:rowOff>
    </xdr:to>
    <xdr:pic>
      <xdr:nvPicPr>
        <xdr:cNvPr id="24" name="Picture 23"/>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731818" y="8711045"/>
          <a:ext cx="4935681" cy="1319257"/>
        </a:xfrm>
        <a:prstGeom prst="rect">
          <a:avLst/>
        </a:prstGeom>
      </xdr:spPr>
    </xdr:pic>
    <xdr:clientData/>
  </xdr:twoCellAnchor>
  <xdr:twoCellAnchor editAs="oneCell">
    <xdr:from>
      <xdr:col>1</xdr:col>
      <xdr:colOff>103911</xdr:colOff>
      <xdr:row>8</xdr:row>
      <xdr:rowOff>207819</xdr:rowOff>
    </xdr:from>
    <xdr:to>
      <xdr:col>1</xdr:col>
      <xdr:colOff>5004955</xdr:colOff>
      <xdr:row>8</xdr:row>
      <xdr:rowOff>1568679</xdr:rowOff>
    </xdr:to>
    <xdr:pic>
      <xdr:nvPicPr>
        <xdr:cNvPr id="25" name="Picture 2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766456" y="12053455"/>
          <a:ext cx="4901044" cy="1360860"/>
        </a:xfrm>
        <a:prstGeom prst="rect">
          <a:avLst/>
        </a:prstGeom>
      </xdr:spPr>
    </xdr:pic>
    <xdr:clientData/>
  </xdr:twoCellAnchor>
  <xdr:twoCellAnchor editAs="oneCell">
    <xdr:from>
      <xdr:col>1</xdr:col>
      <xdr:colOff>86592</xdr:colOff>
      <xdr:row>5</xdr:row>
      <xdr:rowOff>173182</xdr:rowOff>
    </xdr:from>
    <xdr:to>
      <xdr:col>1</xdr:col>
      <xdr:colOff>5056910</xdr:colOff>
      <xdr:row>5</xdr:row>
      <xdr:rowOff>1510660</xdr:rowOff>
    </xdr:to>
    <xdr:pic>
      <xdr:nvPicPr>
        <xdr:cNvPr id="26" name="Picture 25"/>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749137" y="6944591"/>
          <a:ext cx="4970318" cy="1337478"/>
        </a:xfrm>
        <a:prstGeom prst="rect">
          <a:avLst/>
        </a:prstGeom>
      </xdr:spPr>
    </xdr:pic>
    <xdr:clientData/>
  </xdr:twoCellAnchor>
  <xdr:twoCellAnchor editAs="oneCell">
    <xdr:from>
      <xdr:col>1</xdr:col>
      <xdr:colOff>329046</xdr:colOff>
      <xdr:row>17</xdr:row>
      <xdr:rowOff>155862</xdr:rowOff>
    </xdr:from>
    <xdr:to>
      <xdr:col>1</xdr:col>
      <xdr:colOff>4883728</xdr:colOff>
      <xdr:row>17</xdr:row>
      <xdr:rowOff>2896616</xdr:rowOff>
    </xdr:to>
    <xdr:pic>
      <xdr:nvPicPr>
        <xdr:cNvPr id="28" name="Picture 27"/>
        <xdr:cNvPicPr>
          <a:picLocks noChangeAspect="1"/>
        </xdr:cNvPicPr>
      </xdr:nvPicPr>
      <xdr:blipFill>
        <a:blip xmlns:r="http://schemas.openxmlformats.org/officeDocument/2006/relationships" r:embed="rId17"/>
        <a:stretch>
          <a:fillRect/>
        </a:stretch>
      </xdr:blipFill>
      <xdr:spPr>
        <a:xfrm>
          <a:off x="1991591" y="36264271"/>
          <a:ext cx="4554682" cy="2740754"/>
        </a:xfrm>
        <a:prstGeom prst="rect">
          <a:avLst/>
        </a:prstGeom>
      </xdr:spPr>
    </xdr:pic>
    <xdr:clientData/>
  </xdr:twoCellAnchor>
  <xdr:twoCellAnchor editAs="oneCell">
    <xdr:from>
      <xdr:col>1</xdr:col>
      <xdr:colOff>848590</xdr:colOff>
      <xdr:row>20</xdr:row>
      <xdr:rowOff>51955</xdr:rowOff>
    </xdr:from>
    <xdr:to>
      <xdr:col>1</xdr:col>
      <xdr:colOff>4226687</xdr:colOff>
      <xdr:row>20</xdr:row>
      <xdr:rowOff>2935915</xdr:rowOff>
    </xdr:to>
    <xdr:pic>
      <xdr:nvPicPr>
        <xdr:cNvPr id="2" name="Picture 1"/>
        <xdr:cNvPicPr>
          <a:picLocks noChangeAspect="1"/>
        </xdr:cNvPicPr>
      </xdr:nvPicPr>
      <xdr:blipFill>
        <a:blip xmlns:r="http://schemas.openxmlformats.org/officeDocument/2006/relationships" r:embed="rId18"/>
        <a:stretch>
          <a:fillRect/>
        </a:stretch>
      </xdr:blipFill>
      <xdr:spPr>
        <a:xfrm>
          <a:off x="2511135" y="42446864"/>
          <a:ext cx="3378097" cy="2883960"/>
        </a:xfrm>
        <a:prstGeom prst="rect">
          <a:avLst/>
        </a:prstGeom>
      </xdr:spPr>
    </xdr:pic>
    <xdr:clientData/>
  </xdr:twoCellAnchor>
  <xdr:twoCellAnchor editAs="oneCell">
    <xdr:from>
      <xdr:col>1</xdr:col>
      <xdr:colOff>976005</xdr:colOff>
      <xdr:row>19</xdr:row>
      <xdr:rowOff>215740</xdr:rowOff>
    </xdr:from>
    <xdr:to>
      <xdr:col>1</xdr:col>
      <xdr:colOff>3932829</xdr:colOff>
      <xdr:row>19</xdr:row>
      <xdr:rowOff>2958940</xdr:rowOff>
    </xdr:to>
    <xdr:pic>
      <xdr:nvPicPr>
        <xdr:cNvPr id="3" name="Picture 2"/>
        <xdr:cNvPicPr>
          <a:picLocks noChangeAspect="1"/>
        </xdr:cNvPicPr>
      </xdr:nvPicPr>
      <xdr:blipFill>
        <a:blip xmlns:r="http://schemas.openxmlformats.org/officeDocument/2006/relationships" r:embed="rId19"/>
        <a:stretch>
          <a:fillRect/>
        </a:stretch>
      </xdr:blipFill>
      <xdr:spPr>
        <a:xfrm>
          <a:off x="2636076" y="39581204"/>
          <a:ext cx="2956824" cy="2743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39"/>
  <sheetViews>
    <sheetView tabSelected="1" zoomScaleNormal="100" zoomScaleSheetLayoutView="100" workbookViewId="0">
      <selection activeCell="C11" sqref="C11"/>
    </sheetView>
  </sheetViews>
  <sheetFormatPr defaultColWidth="0" defaultRowHeight="15" zeroHeight="1" x14ac:dyDescent="0.25"/>
  <cols>
    <col min="1" max="1" width="50.85546875" style="123" bestFit="1" customWidth="1"/>
    <col min="2" max="2" width="22.28515625" style="123" customWidth="1"/>
    <col min="3" max="3" width="9.140625" style="123" customWidth="1"/>
    <col min="4" max="4" width="66.140625" style="123" customWidth="1"/>
    <col min="5" max="5" width="26.28515625" style="123" customWidth="1"/>
    <col min="6" max="6" width="10.28515625" style="123" customWidth="1"/>
    <col min="7" max="16384" width="9.140625" style="123" hidden="1"/>
  </cols>
  <sheetData>
    <row r="1" spans="1:6" x14ac:dyDescent="0.25">
      <c r="A1" s="86"/>
      <c r="B1" s="86"/>
      <c r="C1" s="86"/>
      <c r="D1" s="96"/>
      <c r="E1" s="147" t="s">
        <v>211</v>
      </c>
      <c r="F1" s="146">
        <v>42565</v>
      </c>
    </row>
    <row r="2" spans="1:6" ht="18.75" x14ac:dyDescent="0.3">
      <c r="A2" s="105"/>
      <c r="B2" s="105"/>
      <c r="C2" s="86"/>
      <c r="D2" s="96"/>
      <c r="E2" s="86"/>
      <c r="F2" s="86"/>
    </row>
    <row r="3" spans="1:6" ht="19.5" thickBot="1" x14ac:dyDescent="0.35">
      <c r="A3" s="105"/>
      <c r="B3" s="105"/>
      <c r="C3" s="86"/>
      <c r="D3" s="96"/>
      <c r="E3" s="86"/>
      <c r="F3" s="86"/>
    </row>
    <row r="4" spans="1:6" ht="19.5" customHeight="1" x14ac:dyDescent="0.25">
      <c r="A4" s="148" t="s">
        <v>105</v>
      </c>
      <c r="B4" s="149"/>
      <c r="C4" s="149"/>
      <c r="D4" s="149"/>
      <c r="E4" s="150"/>
      <c r="F4" s="86"/>
    </row>
    <row r="5" spans="1:6" ht="18.75" customHeight="1" thickBot="1" x14ac:dyDescent="0.3">
      <c r="A5" s="151"/>
      <c r="B5" s="152"/>
      <c r="C5" s="152"/>
      <c r="D5" s="152"/>
      <c r="E5" s="153"/>
      <c r="F5" s="86"/>
    </row>
    <row r="6" spans="1:6" ht="19.5" thickBot="1" x14ac:dyDescent="0.35">
      <c r="A6" s="105"/>
      <c r="B6" s="105"/>
      <c r="C6" s="86"/>
      <c r="D6" s="96"/>
      <c r="E6" s="86"/>
      <c r="F6" s="86"/>
    </row>
    <row r="7" spans="1:6" ht="15.75" thickBot="1" x14ac:dyDescent="0.3">
      <c r="A7" s="154" t="s">
        <v>15</v>
      </c>
      <c r="B7" s="155"/>
      <c r="C7" s="86"/>
      <c r="D7" s="164" t="s">
        <v>94</v>
      </c>
      <c r="E7" s="165"/>
      <c r="F7" s="86"/>
    </row>
    <row r="8" spans="1:6" x14ac:dyDescent="0.25">
      <c r="A8" s="99" t="s">
        <v>194</v>
      </c>
      <c r="B8" s="85" t="s">
        <v>206</v>
      </c>
      <c r="C8" s="86"/>
      <c r="D8" s="162" t="s">
        <v>89</v>
      </c>
      <c r="E8" s="163"/>
      <c r="F8" s="86"/>
    </row>
    <row r="9" spans="1:6" x14ac:dyDescent="0.25">
      <c r="A9" s="100" t="s">
        <v>195</v>
      </c>
      <c r="B9" s="97">
        <v>15</v>
      </c>
      <c r="C9" s="86"/>
      <c r="D9" s="160" t="s">
        <v>90</v>
      </c>
      <c r="E9" s="161"/>
      <c r="F9" s="86"/>
    </row>
    <row r="10" spans="1:6" x14ac:dyDescent="0.25">
      <c r="A10" s="100" t="s">
        <v>196</v>
      </c>
      <c r="B10" s="97" t="s">
        <v>210</v>
      </c>
      <c r="C10" s="86"/>
      <c r="D10" s="160" t="s">
        <v>91</v>
      </c>
      <c r="E10" s="161"/>
      <c r="F10" s="86"/>
    </row>
    <row r="11" spans="1:6" x14ac:dyDescent="0.25">
      <c r="A11" s="100" t="s">
        <v>197</v>
      </c>
      <c r="B11" s="97">
        <v>380</v>
      </c>
      <c r="C11" s="86"/>
      <c r="D11" s="160" t="s">
        <v>158</v>
      </c>
      <c r="E11" s="161"/>
      <c r="F11" s="86"/>
    </row>
    <row r="12" spans="1:6" x14ac:dyDescent="0.25">
      <c r="A12" s="100" t="s">
        <v>198</v>
      </c>
      <c r="B12" s="97" t="s">
        <v>207</v>
      </c>
      <c r="C12" s="86"/>
      <c r="D12" s="160" t="s">
        <v>92</v>
      </c>
      <c r="E12" s="161"/>
      <c r="F12" s="86"/>
    </row>
    <row r="13" spans="1:6" x14ac:dyDescent="0.25">
      <c r="A13" s="100" t="s">
        <v>199</v>
      </c>
      <c r="B13" s="97">
        <v>240</v>
      </c>
      <c r="C13" s="86"/>
      <c r="D13" s="160" t="s">
        <v>157</v>
      </c>
      <c r="E13" s="161"/>
      <c r="F13" s="86"/>
    </row>
    <row r="14" spans="1:6" ht="15.75" thickBot="1" x14ac:dyDescent="0.3">
      <c r="A14" s="101" t="s">
        <v>200</v>
      </c>
      <c r="B14" s="98" t="s">
        <v>208</v>
      </c>
      <c r="C14" s="86"/>
      <c r="D14" s="158" t="s">
        <v>93</v>
      </c>
      <c r="E14" s="159"/>
      <c r="F14" s="86"/>
    </row>
    <row r="15" spans="1:6" ht="15.75" thickBot="1" x14ac:dyDescent="0.3">
      <c r="A15" s="86"/>
      <c r="B15" s="86"/>
      <c r="C15" s="86"/>
      <c r="D15" s="86"/>
      <c r="E15" s="86"/>
      <c r="F15" s="86"/>
    </row>
    <row r="16" spans="1:6" ht="15.75" thickBot="1" x14ac:dyDescent="0.3">
      <c r="A16" s="156" t="s">
        <v>16</v>
      </c>
      <c r="B16" s="157"/>
      <c r="C16" s="86"/>
      <c r="D16" s="116" t="s">
        <v>181</v>
      </c>
      <c r="E16" s="117"/>
      <c r="F16" s="86"/>
    </row>
    <row r="17" spans="1:6" x14ac:dyDescent="0.25">
      <c r="A17" s="102" t="s">
        <v>17</v>
      </c>
      <c r="B17" s="120" t="str">
        <f>IFERROR(IF(B8="Single Phase",IF('Single Phase Calc'!U3="Boost",INDEX('Single Phase Calc'!A:A,MATCH(1,'Single Phase Calc'!P:P,0)),INDEX('Single Phase Calc'!W:W,MATCH(1,'Single Phase Calc'!AL:AL,0))),IF('Three Phase Calc'!U3="Boost",INDEX('Three Phase Calc'!A2:A131,MATCH(1,'Three Phase Calc'!P2:P131,0)),INDEX('Three Phase Calc'!W2:W105,MATCH(1,'Three Phase Calc'!AL2:AL105,0)))),"1-800-334-5214")</f>
        <v>1-800-334-5214</v>
      </c>
      <c r="C17" s="86"/>
      <c r="D17" s="102" t="s">
        <v>17</v>
      </c>
      <c r="E17" s="120" t="str">
        <f>IFERROR(IF(B8="Single Phase","Not_Available",IF('Three Phase Calc'!U3="Boost",INDEX('Three Phase Calc'!A133:A282,MATCH(1,'Three Phase Calc'!P133:P282,0)),INDEX('Three Phase Calc'!W133:W282,MATCH(1,'Three Phase Calc'!AL133:AL282,0)))),"Not_Available")</f>
        <v>Not_Available</v>
      </c>
      <c r="F17" s="86"/>
    </row>
    <row r="18" spans="1:6" x14ac:dyDescent="0.25">
      <c r="A18" s="103" t="s">
        <v>35</v>
      </c>
      <c r="B18" s="121" t="str">
        <f>IFERROR(IF(B8="Single Phase",IF('Single Phase Calc'!U3="Boost",INDEX('Single Phase Calc'!H:H,MATCH(1,'Single Phase Calc'!P:P,0)),INDEX('Single Phase Calc'!AD:AD,MATCH(1,'Single Phase Calc'!AL:AL,0))),IF('Three Phase Calc'!U3="Boost",INDEX('Three Phase Calc'!H2:H131,MATCH(1,'Three Phase Calc'!P2:P131,0)),INDEX('Three Phase Calc'!AD2:AD105,MATCH(1,'Three Phase Calc'!AL2:AL105,0)))),"CALL_TECH_SERVICE")</f>
        <v>CALL_TECH_SERVICE</v>
      </c>
      <c r="C18" s="86"/>
      <c r="D18" s="103" t="s">
        <v>35</v>
      </c>
      <c r="E18" s="121" t="str">
        <f>IFERROR(IF(B8="Single Phase","Not_Available",IF('Three Phase Calc'!U3="Boost",INDEX('Three Phase Calc'!H133:H282,MATCH(1,'Three Phase Calc'!P133:P282,0)),INDEX('Three Phase Calc'!AD133:AD282,MATCH(1,'Three Phase Calc'!AL133:AL282,0)))),"Not_Available")</f>
        <v>Not_Available</v>
      </c>
      <c r="F18" s="86"/>
    </row>
    <row r="19" spans="1:6" ht="15.75" thickBot="1" x14ac:dyDescent="0.3">
      <c r="A19" s="104" t="s">
        <v>34</v>
      </c>
      <c r="B19" s="122" t="str">
        <f>IFERROR(IF(B8="Single Phase",IF('Single Phase Calc'!U3="Boost",INDEX('Single Phase Calc'!I:I,MATCH(1,'Single Phase Calc'!P:P,0)),INDEX('Single Phase Calc'!AE:AE,MATCH(1,'Single Phase Calc'!AL:AL,0))),IF('Three Phase Calc'!U3="Boost",INDEX('Three Phase Calc'!I2:I131,MATCH(1,'Three Phase Calc'!P2:P131,0)),INDEX('Three Phase Calc'!AE2:AE105,MATCH(1,'Three Phase Calc'!AL2:AL105,0)))),"M-F 8AM - 5PM (EST)")</f>
        <v>M-F 8AM - 5PM (EST)</v>
      </c>
      <c r="C19" s="86"/>
      <c r="D19" s="104" t="s">
        <v>34</v>
      </c>
      <c r="E19" s="122" t="str">
        <f>IFERROR(IF(B8="Single Phase","Not_Available",IF('Three Phase Calc'!U3="Boost",INDEX('Three Phase Calc'!I133:I282,MATCH(1,'Three Phase Calc'!P133:P282,0)),INDEX('Three Phase Calc'!AE133:AE282,MATCH(1,'Three Phase Calc'!AL133:AL282,0)))),"Not_Available")</f>
        <v>Not_Available</v>
      </c>
      <c r="F19" s="86"/>
    </row>
    <row r="20" spans="1:6" ht="15.75" thickBot="1" x14ac:dyDescent="0.3">
      <c r="A20" s="86"/>
      <c r="B20" s="86"/>
      <c r="C20" s="86"/>
      <c r="D20" s="86"/>
      <c r="E20" s="86"/>
      <c r="F20" s="86"/>
    </row>
    <row r="21" spans="1:6" ht="15.75" thickBot="1" x14ac:dyDescent="0.3">
      <c r="A21" s="154" t="s">
        <v>35</v>
      </c>
      <c r="B21" s="155"/>
      <c r="C21" s="86"/>
      <c r="D21" s="154" t="s">
        <v>35</v>
      </c>
      <c r="E21" s="155"/>
      <c r="F21" s="86"/>
    </row>
    <row r="22" spans="1:6" x14ac:dyDescent="0.25">
      <c r="A22" s="87"/>
      <c r="B22" s="88"/>
      <c r="C22" s="86"/>
      <c r="D22" s="87"/>
      <c r="E22" s="88"/>
      <c r="F22" s="86"/>
    </row>
    <row r="23" spans="1:6" x14ac:dyDescent="0.25">
      <c r="A23" s="89"/>
      <c r="B23" s="90"/>
      <c r="C23" s="86"/>
      <c r="D23" s="91"/>
      <c r="E23" s="90"/>
      <c r="F23" s="86"/>
    </row>
    <row r="24" spans="1:6" x14ac:dyDescent="0.25">
      <c r="A24" s="91"/>
      <c r="B24" s="90"/>
      <c r="C24" s="86"/>
      <c r="D24" s="91"/>
      <c r="E24" s="90"/>
      <c r="F24" s="86"/>
    </row>
    <row r="25" spans="1:6" x14ac:dyDescent="0.25">
      <c r="A25" s="91"/>
      <c r="B25" s="90"/>
      <c r="C25" s="86"/>
      <c r="D25" s="91"/>
      <c r="E25" s="90"/>
      <c r="F25" s="86"/>
    </row>
    <row r="26" spans="1:6" x14ac:dyDescent="0.25">
      <c r="A26" s="91"/>
      <c r="B26" s="90"/>
      <c r="C26" s="86"/>
      <c r="D26" s="91"/>
      <c r="E26" s="90"/>
      <c r="F26" s="86"/>
    </row>
    <row r="27" spans="1:6" x14ac:dyDescent="0.25">
      <c r="A27" s="91"/>
      <c r="B27" s="90"/>
      <c r="C27" s="86"/>
      <c r="D27" s="91"/>
      <c r="E27" s="90"/>
      <c r="F27" s="86"/>
    </row>
    <row r="28" spans="1:6" x14ac:dyDescent="0.25">
      <c r="A28" s="91"/>
      <c r="B28" s="90"/>
      <c r="C28" s="86"/>
      <c r="D28" s="91"/>
      <c r="E28" s="90"/>
      <c r="F28" s="86"/>
    </row>
    <row r="29" spans="1:6" x14ac:dyDescent="0.25">
      <c r="A29" s="91"/>
      <c r="B29" s="90"/>
      <c r="C29" s="86"/>
      <c r="D29" s="91"/>
      <c r="E29" s="90"/>
      <c r="F29" s="86"/>
    </row>
    <row r="30" spans="1:6" x14ac:dyDescent="0.25">
      <c r="A30" s="91"/>
      <c r="B30" s="90"/>
      <c r="C30" s="86"/>
      <c r="D30" s="91"/>
      <c r="E30" s="90"/>
      <c r="F30" s="86"/>
    </row>
    <row r="31" spans="1:6" x14ac:dyDescent="0.25">
      <c r="A31" s="91"/>
      <c r="B31" s="90"/>
      <c r="C31" s="86"/>
      <c r="D31" s="91"/>
      <c r="E31" s="90"/>
      <c r="F31" s="86"/>
    </row>
    <row r="32" spans="1:6" x14ac:dyDescent="0.25">
      <c r="A32" s="91"/>
      <c r="B32" s="90"/>
      <c r="C32" s="86"/>
      <c r="D32" s="91"/>
      <c r="E32" s="90"/>
      <c r="F32" s="86"/>
    </row>
    <row r="33" spans="1:6" x14ac:dyDescent="0.25">
      <c r="A33" s="91"/>
      <c r="B33" s="90"/>
      <c r="C33" s="86"/>
      <c r="D33" s="91"/>
      <c r="E33" s="90"/>
      <c r="F33" s="86"/>
    </row>
    <row r="34" spans="1:6" x14ac:dyDescent="0.25">
      <c r="A34" s="91"/>
      <c r="B34" s="90"/>
      <c r="C34" s="86"/>
      <c r="D34" s="91"/>
      <c r="E34" s="90"/>
      <c r="F34" s="86"/>
    </row>
    <row r="35" spans="1:6" ht="15.75" thickBot="1" x14ac:dyDescent="0.3">
      <c r="A35" s="92"/>
      <c r="B35" s="93"/>
      <c r="C35" s="86"/>
      <c r="D35" s="92"/>
      <c r="E35" s="93"/>
      <c r="F35" s="86"/>
    </row>
    <row r="36" spans="1:6" x14ac:dyDescent="0.25">
      <c r="A36" s="86"/>
      <c r="B36" s="86"/>
      <c r="C36" s="86"/>
      <c r="D36" s="86"/>
      <c r="E36" s="86"/>
      <c r="F36" s="86"/>
    </row>
    <row r="37" spans="1:6" s="124" customFormat="1" ht="11.25" x14ac:dyDescent="0.2">
      <c r="A37" s="106" t="s">
        <v>180</v>
      </c>
      <c r="B37" s="106"/>
      <c r="C37" s="106"/>
      <c r="D37" s="106"/>
      <c r="E37" s="106"/>
      <c r="F37" s="106"/>
    </row>
    <row r="38" spans="1:6" s="124" customFormat="1" ht="11.25" x14ac:dyDescent="0.2">
      <c r="A38" s="106" t="s">
        <v>188</v>
      </c>
      <c r="B38" s="106"/>
      <c r="C38" s="106"/>
      <c r="D38" s="106"/>
      <c r="E38" s="106"/>
      <c r="F38" s="106"/>
    </row>
    <row r="39" spans="1:6" x14ac:dyDescent="0.25">
      <c r="A39" s="86"/>
      <c r="B39" s="86"/>
      <c r="C39" s="86"/>
      <c r="D39" s="86"/>
      <c r="E39" s="86"/>
      <c r="F39" s="86"/>
    </row>
  </sheetData>
  <sheetProtection password="B09B" sheet="1" objects="1" scenarios="1"/>
  <mergeCells count="13">
    <mergeCell ref="A4:E5"/>
    <mergeCell ref="D21:E21"/>
    <mergeCell ref="A16:B16"/>
    <mergeCell ref="A7:B7"/>
    <mergeCell ref="A21:B21"/>
    <mergeCell ref="D14:E14"/>
    <mergeCell ref="D13:E13"/>
    <mergeCell ref="D12:E12"/>
    <mergeCell ref="D11:E11"/>
    <mergeCell ref="D10:E10"/>
    <mergeCell ref="D9:E9"/>
    <mergeCell ref="D8:E8"/>
    <mergeCell ref="D7:E7"/>
  </mergeCells>
  <dataValidations count="4">
    <dataValidation type="list" allowBlank="1" showInputMessage="1" showErrorMessage="1" sqref="B8">
      <formula1>"SINGLE PHASE, THREE PHASE"</formula1>
    </dataValidation>
    <dataValidation type="list" allowBlank="1" showInputMessage="1" showErrorMessage="1" sqref="B10">
      <formula1>"AMPS,KVA"</formula1>
    </dataValidation>
    <dataValidation type="list" allowBlank="1" showInputMessage="1" showErrorMessage="1" sqref="B14">
      <formula1>"SINGLE PHASE,THREE PHASE DELTA,THREE PHASE WYE"</formula1>
    </dataValidation>
    <dataValidation type="list" allowBlank="1" showInputMessage="1" showErrorMessage="1" sqref="B12">
      <formula1>"SINGLE PHASE,THREE PHASE DELTA, THREE PHASE WYE"</formula1>
    </dataValidation>
  </dataValidations>
  <pageMargins left="0.7" right="0.7" top="0.75" bottom="0.75" header="0.3" footer="0.3"/>
  <pageSetup scale="66"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Q235"/>
  <sheetViews>
    <sheetView topLeftCell="XFD1" zoomScale="70" zoomScaleNormal="70" workbookViewId="0">
      <selection activeCell="U26" sqref="A1:XFD1048576"/>
    </sheetView>
  </sheetViews>
  <sheetFormatPr defaultColWidth="0" defaultRowHeight="15" x14ac:dyDescent="0.25"/>
  <cols>
    <col min="1" max="1" width="10.140625" hidden="1" customWidth="1"/>
    <col min="2" max="2" width="6" hidden="1" customWidth="1"/>
    <col min="3" max="3" width="23.140625" hidden="1" customWidth="1"/>
    <col min="4" max="4" width="23.42578125" hidden="1" customWidth="1"/>
    <col min="5" max="5" width="23.5703125" hidden="1" customWidth="1"/>
    <col min="6" max="6" width="8" style="1" hidden="1" customWidth="1"/>
    <col min="7" max="7" width="32" hidden="1" customWidth="1"/>
    <col min="8" max="8" width="8.28515625" hidden="1" customWidth="1"/>
    <col min="9" max="9" width="8.7109375" hidden="1" customWidth="1"/>
    <col min="10" max="12" width="9.140625" hidden="1" customWidth="1"/>
    <col min="13" max="13" width="10.140625" hidden="1" customWidth="1"/>
    <col min="14" max="17" width="9.140625" hidden="1" customWidth="1"/>
    <col min="18" max="18" width="19.42578125" hidden="1" customWidth="1"/>
    <col min="19" max="19" width="20.85546875" hidden="1" customWidth="1"/>
    <col min="20" max="20" width="9.140625" hidden="1" customWidth="1"/>
    <col min="21" max="21" width="11" hidden="1" customWidth="1"/>
    <col min="22" max="22" width="9.140625" hidden="1" customWidth="1"/>
    <col min="23" max="23" width="10.140625" hidden="1" customWidth="1"/>
    <col min="24" max="24" width="9.140625" hidden="1" customWidth="1"/>
    <col min="25" max="25" width="23.140625" hidden="1" customWidth="1"/>
    <col min="26" max="26" width="23.42578125" hidden="1" customWidth="1"/>
    <col min="27" max="27" width="23.5703125" hidden="1" customWidth="1"/>
    <col min="28" max="28" width="8" style="1" hidden="1" customWidth="1"/>
    <col min="29" max="29" width="32" hidden="1" customWidth="1"/>
    <col min="30" max="30" width="8.28515625" hidden="1" customWidth="1"/>
    <col min="31" max="34" width="9.140625" hidden="1" customWidth="1"/>
    <col min="35" max="35" width="10.140625" hidden="1" customWidth="1"/>
    <col min="36" max="39" width="9.140625" hidden="1" customWidth="1"/>
    <col min="40" max="40" width="19.28515625" hidden="1" customWidth="1"/>
    <col min="41" max="41" width="20.85546875" hidden="1" customWidth="1"/>
    <col min="42" max="42" width="9.140625" hidden="1" customWidth="1"/>
    <col min="43" max="43" width="13.7109375" hidden="1" customWidth="1"/>
    <col min="44" max="16384" width="9.140625" hidden="1"/>
  </cols>
  <sheetData>
    <row r="1" spans="1:43" ht="15.75" thickBot="1" x14ac:dyDescent="0.3">
      <c r="A1" s="61"/>
      <c r="B1" s="62" t="s">
        <v>13</v>
      </c>
      <c r="C1" s="62" t="s">
        <v>43</v>
      </c>
      <c r="D1" s="62" t="s">
        <v>44</v>
      </c>
      <c r="E1" s="62" t="s">
        <v>45</v>
      </c>
      <c r="F1" s="63" t="s">
        <v>46</v>
      </c>
      <c r="G1" s="62" t="s">
        <v>47</v>
      </c>
      <c r="H1" s="62" t="s">
        <v>2</v>
      </c>
      <c r="I1" s="62" t="s">
        <v>42</v>
      </c>
      <c r="K1" t="s">
        <v>0</v>
      </c>
      <c r="L1" s="52" t="s">
        <v>1</v>
      </c>
      <c r="M1" s="53" t="s">
        <v>10</v>
      </c>
      <c r="N1" s="53" t="s">
        <v>11</v>
      </c>
      <c r="O1" s="53" t="s">
        <v>14</v>
      </c>
      <c r="P1" s="54" t="s">
        <v>18</v>
      </c>
      <c r="R1" s="119" t="s">
        <v>49</v>
      </c>
      <c r="S1">
        <f>IF(AND('BB Selector'!B8="Single Phase",'BB Selector'!B12="Single Phase",'BB Selector'!B14="Single Phase"),1,0)</f>
        <v>0</v>
      </c>
      <c r="X1" s="78" t="s">
        <v>13</v>
      </c>
      <c r="Y1" s="62" t="s">
        <v>43</v>
      </c>
      <c r="Z1" s="62" t="s">
        <v>44</v>
      </c>
      <c r="AA1" s="62" t="s">
        <v>45</v>
      </c>
      <c r="AB1" s="63" t="s">
        <v>48</v>
      </c>
      <c r="AC1" s="62" t="s">
        <v>47</v>
      </c>
      <c r="AD1" s="62" t="s">
        <v>2</v>
      </c>
      <c r="AE1" s="62" t="s">
        <v>42</v>
      </c>
      <c r="AG1" s="2" t="s">
        <v>0</v>
      </c>
      <c r="AH1" s="83" t="s">
        <v>36</v>
      </c>
      <c r="AI1" s="77" t="s">
        <v>10</v>
      </c>
      <c r="AJ1" s="77" t="s">
        <v>11</v>
      </c>
      <c r="AK1" s="77" t="s">
        <v>14</v>
      </c>
      <c r="AL1" s="77" t="s">
        <v>18</v>
      </c>
    </row>
    <row r="2" spans="1:43" x14ac:dyDescent="0.25">
      <c r="A2" s="3" t="s">
        <v>50</v>
      </c>
      <c r="B2" s="23">
        <v>50</v>
      </c>
      <c r="C2" s="23">
        <v>0</v>
      </c>
      <c r="D2" s="4">
        <v>120</v>
      </c>
      <c r="E2" s="5">
        <v>12</v>
      </c>
      <c r="F2" s="6">
        <f t="shared" ref="F2:F27" si="0">E2/D2</f>
        <v>0.1</v>
      </c>
      <c r="G2" s="70">
        <f>ROUNDUP(B2/E2,2)</f>
        <v>4.17</v>
      </c>
      <c r="H2" s="76" t="s">
        <v>192</v>
      </c>
      <c r="I2" s="22">
        <v>1</v>
      </c>
      <c r="J2" s="22"/>
      <c r="K2" s="22" t="e">
        <f t="shared" ref="K2:K33" si="1">IF(AND($S$7=F2:F2,C2&lt;$S$2,$S$2&lt;=D2),1,0)</f>
        <v>#DIV/0!</v>
      </c>
      <c r="L2" s="9" t="e">
        <f>IF(AND($S$7=F2,$U$3="Boost"),1,0)</f>
        <v>#DIV/0!</v>
      </c>
      <c r="M2" s="9" t="e">
        <f t="shared" ref="M2:M33" si="2">IF($T$14=E2,1,0)</f>
        <v>#N/A</v>
      </c>
      <c r="N2" s="9" t="e">
        <f t="shared" ref="N2:N33" si="3">IF($S$19&lt;=B2,1,0)</f>
        <v>#NUM!</v>
      </c>
      <c r="O2" s="55">
        <f t="shared" ref="O2:O33" si="4">IF($S$4&lt;=G2,1,0)</f>
        <v>0</v>
      </c>
      <c r="P2" s="56">
        <f>IF($S$1=1,IF(SUM(K2:O2)=5,1,0),0)</f>
        <v>0</v>
      </c>
      <c r="R2" s="2" t="s">
        <v>5</v>
      </c>
      <c r="S2" s="2">
        <f>IF('BB Selector'!B12="Single Phase",'BB Selector'!B11,0)</f>
        <v>0</v>
      </c>
      <c r="U2" s="2" t="s">
        <v>23</v>
      </c>
      <c r="W2" s="3" t="s">
        <v>50</v>
      </c>
      <c r="X2" s="23">
        <v>50</v>
      </c>
      <c r="Y2" s="23">
        <v>0</v>
      </c>
      <c r="Z2" s="4">
        <v>132</v>
      </c>
      <c r="AA2" s="5">
        <v>12</v>
      </c>
      <c r="AB2" s="6">
        <f>AA2/Z2</f>
        <v>9.0909090909090912E-2</v>
      </c>
      <c r="AC2" s="5">
        <v>4.5999999999999996</v>
      </c>
      <c r="AD2" s="7" t="s">
        <v>19</v>
      </c>
      <c r="AE2" s="22">
        <v>1</v>
      </c>
      <c r="AG2" s="82">
        <f t="shared" ref="AG2:AG33" si="5">IF(AND($AO$7=AB2:AB2,Y2&lt;$AO$2,$AO$2&lt;=Z2),1,0)</f>
        <v>0</v>
      </c>
      <c r="AH2" s="2">
        <f>IF(AND($AO$7=AB2,$U$3="Buck"),1,0)</f>
        <v>0</v>
      </c>
      <c r="AI2" s="2" t="e">
        <f t="shared" ref="AI2:AI33" si="6">IF($AP$14=AA2,1,0)</f>
        <v>#N/A</v>
      </c>
      <c r="AJ2" s="2" t="e">
        <f t="shared" ref="AJ2" si="7">IF($AO$19&lt;=X2,1,0)</f>
        <v>#NUM!</v>
      </c>
      <c r="AK2" s="84">
        <f t="shared" ref="AK2" si="8">IF($AO$4&lt;=AC2,1,0)</f>
        <v>0</v>
      </c>
      <c r="AL2" s="2">
        <f>IF($S$1=1,IF(SUM(AG2:AK2)=5,1,0),0)</f>
        <v>0</v>
      </c>
      <c r="AN2" s="2" t="s">
        <v>5</v>
      </c>
      <c r="AO2" s="2">
        <f>S2</f>
        <v>0</v>
      </c>
    </row>
    <row r="3" spans="1:43" x14ac:dyDescent="0.25">
      <c r="A3" s="8" t="s">
        <v>51</v>
      </c>
      <c r="B3" s="18">
        <v>100</v>
      </c>
      <c r="C3" s="18">
        <v>0</v>
      </c>
      <c r="D3" s="9">
        <v>120</v>
      </c>
      <c r="E3" s="10">
        <v>12</v>
      </c>
      <c r="F3" s="11">
        <f t="shared" si="0"/>
        <v>0.1</v>
      </c>
      <c r="G3" s="71">
        <f t="shared" ref="G3:G33" si="9">ROUNDUP(B3/E3,2)</f>
        <v>8.34</v>
      </c>
      <c r="H3" s="59" t="s">
        <v>192</v>
      </c>
      <c r="I3" s="22">
        <v>1</v>
      </c>
      <c r="J3" s="22"/>
      <c r="K3" s="22" t="e">
        <f t="shared" si="1"/>
        <v>#DIV/0!</v>
      </c>
      <c r="L3" s="9" t="e">
        <f t="shared" ref="L3:L66" si="10">IF(AND($S$7=F3,$U$3="Boost"),1,0)</f>
        <v>#DIV/0!</v>
      </c>
      <c r="M3" s="9" t="e">
        <f t="shared" si="2"/>
        <v>#N/A</v>
      </c>
      <c r="N3" s="9" t="e">
        <f t="shared" si="3"/>
        <v>#NUM!</v>
      </c>
      <c r="O3" s="55">
        <f t="shared" si="4"/>
        <v>0</v>
      </c>
      <c r="P3" s="56">
        <f t="shared" ref="P3:P66" si="11">IF($S$1=1,IF(SUM(K3:O3)=5,1,0),0)</f>
        <v>0</v>
      </c>
      <c r="R3" s="2" t="s">
        <v>6</v>
      </c>
      <c r="S3" s="2">
        <f>IF('BB Selector'!B14="Single Phase",'BB Selector'!B13,0)</f>
        <v>0</v>
      </c>
      <c r="U3" s="2" t="str">
        <f>IF('BB Selector'!B11/'BB Selector'!B13&gt;1,"Buck","Boost")</f>
        <v>Buck</v>
      </c>
      <c r="W3" s="8" t="s">
        <v>51</v>
      </c>
      <c r="X3" s="18">
        <v>100</v>
      </c>
      <c r="Y3" s="18">
        <v>0</v>
      </c>
      <c r="Z3" s="9">
        <v>132</v>
      </c>
      <c r="AA3" s="10">
        <v>12</v>
      </c>
      <c r="AB3" s="11">
        <f t="shared" ref="AB3:AB66" si="12">AA3/Z3</f>
        <v>9.0909090909090912E-2</v>
      </c>
      <c r="AC3" s="10">
        <v>9.1999999999999993</v>
      </c>
      <c r="AD3" s="12" t="s">
        <v>19</v>
      </c>
      <c r="AE3" s="22">
        <v>1</v>
      </c>
      <c r="AG3" s="82">
        <f t="shared" si="5"/>
        <v>0</v>
      </c>
      <c r="AH3" s="2">
        <f t="shared" ref="AH3:AH66" si="13">IF(AND($AO$7=AB3,$U$3="Buck"),1,0)</f>
        <v>0</v>
      </c>
      <c r="AI3" s="2" t="e">
        <f t="shared" si="6"/>
        <v>#N/A</v>
      </c>
      <c r="AJ3" s="2" t="e">
        <f t="shared" ref="AJ3:AJ66" si="14">IF($AO$19&lt;=X3,1,0)</f>
        <v>#NUM!</v>
      </c>
      <c r="AK3" s="84">
        <f t="shared" ref="AK3:AK66" si="15">IF($AO$4&lt;=AC3,1,0)</f>
        <v>0</v>
      </c>
      <c r="AL3" s="2">
        <f t="shared" ref="AL3:AL66" si="16">IF($S$1=1,IF(SUM(AG3:AK3)=5,1,0),0)</f>
        <v>0</v>
      </c>
      <c r="AN3" s="2" t="s">
        <v>6</v>
      </c>
      <c r="AO3" s="2">
        <f>S3</f>
        <v>0</v>
      </c>
    </row>
    <row r="4" spans="1:43" x14ac:dyDescent="0.25">
      <c r="A4" s="8" t="s">
        <v>52</v>
      </c>
      <c r="B4" s="18">
        <v>150</v>
      </c>
      <c r="C4" s="18">
        <v>0</v>
      </c>
      <c r="D4" s="9">
        <v>120</v>
      </c>
      <c r="E4" s="10">
        <v>12</v>
      </c>
      <c r="F4" s="11">
        <f t="shared" si="0"/>
        <v>0.1</v>
      </c>
      <c r="G4" s="71">
        <f t="shared" si="9"/>
        <v>12.5</v>
      </c>
      <c r="H4" s="59" t="s">
        <v>192</v>
      </c>
      <c r="I4" s="22">
        <v>1</v>
      </c>
      <c r="J4" s="22"/>
      <c r="K4" s="22" t="e">
        <f t="shared" si="1"/>
        <v>#DIV/0!</v>
      </c>
      <c r="L4" s="9" t="e">
        <f t="shared" si="10"/>
        <v>#DIV/0!</v>
      </c>
      <c r="M4" s="9" t="e">
        <f t="shared" si="2"/>
        <v>#N/A</v>
      </c>
      <c r="N4" s="9" t="e">
        <f t="shared" si="3"/>
        <v>#NUM!</v>
      </c>
      <c r="O4" s="55">
        <f t="shared" si="4"/>
        <v>0</v>
      </c>
      <c r="P4" s="56">
        <f t="shared" si="11"/>
        <v>0</v>
      </c>
      <c r="R4" s="2" t="s">
        <v>41</v>
      </c>
      <c r="S4" s="2">
        <f>IF('BB Selector'!B10="Amps",'BB Selector'!B9,('BB Selector'!B9*1000)/'BB Selector'!B13)</f>
        <v>62.5</v>
      </c>
      <c r="W4" s="8" t="s">
        <v>52</v>
      </c>
      <c r="X4" s="18">
        <v>150</v>
      </c>
      <c r="Y4" s="18">
        <v>0</v>
      </c>
      <c r="Z4" s="9">
        <v>132</v>
      </c>
      <c r="AA4" s="10">
        <v>12</v>
      </c>
      <c r="AB4" s="11">
        <f t="shared" si="12"/>
        <v>9.0909090909090912E-2</v>
      </c>
      <c r="AC4" s="10">
        <v>13.8</v>
      </c>
      <c r="AD4" s="12" t="s">
        <v>19</v>
      </c>
      <c r="AE4" s="22">
        <v>1</v>
      </c>
      <c r="AG4" s="82">
        <f t="shared" si="5"/>
        <v>0</v>
      </c>
      <c r="AH4" s="2">
        <f t="shared" si="13"/>
        <v>0</v>
      </c>
      <c r="AI4" s="2" t="e">
        <f t="shared" si="6"/>
        <v>#N/A</v>
      </c>
      <c r="AJ4" s="2" t="e">
        <f t="shared" si="14"/>
        <v>#NUM!</v>
      </c>
      <c r="AK4" s="84">
        <f t="shared" si="15"/>
        <v>0</v>
      </c>
      <c r="AL4" s="2">
        <f t="shared" si="16"/>
        <v>0</v>
      </c>
      <c r="AN4" s="2" t="s">
        <v>41</v>
      </c>
      <c r="AO4" s="2">
        <f>IF('BB Selector'!B10="Amps",'BB Selector'!B9,('BB Selector'!B9*1000)/'BB Selector'!B13)</f>
        <v>62.5</v>
      </c>
    </row>
    <row r="5" spans="1:43" x14ac:dyDescent="0.25">
      <c r="A5" s="8" t="s">
        <v>53</v>
      </c>
      <c r="B5" s="18">
        <v>250</v>
      </c>
      <c r="C5" s="18">
        <v>0</v>
      </c>
      <c r="D5" s="9">
        <v>120</v>
      </c>
      <c r="E5" s="10">
        <v>12</v>
      </c>
      <c r="F5" s="11">
        <f t="shared" si="0"/>
        <v>0.1</v>
      </c>
      <c r="G5" s="71">
        <f t="shared" si="9"/>
        <v>20.84</v>
      </c>
      <c r="H5" s="59" t="s">
        <v>192</v>
      </c>
      <c r="I5" s="22">
        <v>1</v>
      </c>
      <c r="J5" s="22"/>
      <c r="K5" s="22" t="e">
        <f t="shared" si="1"/>
        <v>#DIV/0!</v>
      </c>
      <c r="L5" s="9" t="e">
        <f t="shared" si="10"/>
        <v>#DIV/0!</v>
      </c>
      <c r="M5" s="9" t="e">
        <f t="shared" si="2"/>
        <v>#N/A</v>
      </c>
      <c r="N5" s="9" t="e">
        <f t="shared" si="3"/>
        <v>#NUM!</v>
      </c>
      <c r="O5" s="55">
        <f t="shared" si="4"/>
        <v>0</v>
      </c>
      <c r="P5" s="56">
        <f t="shared" si="11"/>
        <v>0</v>
      </c>
      <c r="W5" s="8" t="s">
        <v>53</v>
      </c>
      <c r="X5" s="18">
        <v>250</v>
      </c>
      <c r="Y5" s="18">
        <v>0</v>
      </c>
      <c r="Z5" s="9">
        <v>132</v>
      </c>
      <c r="AA5" s="10">
        <v>12</v>
      </c>
      <c r="AB5" s="11">
        <f t="shared" si="12"/>
        <v>9.0909090909090912E-2</v>
      </c>
      <c r="AC5" s="10">
        <v>22.8</v>
      </c>
      <c r="AD5" s="12" t="s">
        <v>19</v>
      </c>
      <c r="AE5" s="22">
        <v>1</v>
      </c>
      <c r="AG5" s="82">
        <f t="shared" si="5"/>
        <v>0</v>
      </c>
      <c r="AH5" s="2">
        <f t="shared" si="13"/>
        <v>0</v>
      </c>
      <c r="AI5" s="2" t="e">
        <f t="shared" si="6"/>
        <v>#N/A</v>
      </c>
      <c r="AJ5" s="2" t="e">
        <f t="shared" si="14"/>
        <v>#NUM!</v>
      </c>
      <c r="AK5" s="84">
        <f t="shared" si="15"/>
        <v>0</v>
      </c>
      <c r="AL5" s="2">
        <f t="shared" si="16"/>
        <v>0</v>
      </c>
    </row>
    <row r="6" spans="1:43" x14ac:dyDescent="0.25">
      <c r="A6" s="8" t="s">
        <v>54</v>
      </c>
      <c r="B6" s="18">
        <v>500</v>
      </c>
      <c r="C6" s="18">
        <v>0</v>
      </c>
      <c r="D6" s="9">
        <v>120</v>
      </c>
      <c r="E6" s="10">
        <v>12</v>
      </c>
      <c r="F6" s="11">
        <f t="shared" si="0"/>
        <v>0.1</v>
      </c>
      <c r="G6" s="71">
        <f t="shared" si="9"/>
        <v>41.669999999999995</v>
      </c>
      <c r="H6" s="59" t="s">
        <v>192</v>
      </c>
      <c r="I6" s="22">
        <v>1</v>
      </c>
      <c r="J6" s="22"/>
      <c r="K6" s="22" t="e">
        <f t="shared" si="1"/>
        <v>#DIV/0!</v>
      </c>
      <c r="L6" s="9" t="e">
        <f t="shared" si="10"/>
        <v>#DIV/0!</v>
      </c>
      <c r="M6" s="9" t="e">
        <f t="shared" si="2"/>
        <v>#N/A</v>
      </c>
      <c r="N6" s="9" t="e">
        <f t="shared" si="3"/>
        <v>#NUM!</v>
      </c>
      <c r="O6" s="55">
        <f t="shared" si="4"/>
        <v>0</v>
      </c>
      <c r="P6" s="56">
        <f t="shared" si="11"/>
        <v>0</v>
      </c>
      <c r="R6" s="35" t="s">
        <v>7</v>
      </c>
      <c r="S6" s="36" t="e">
        <f>S3/S2-1</f>
        <v>#DIV/0!</v>
      </c>
      <c r="T6" s="48" t="e">
        <f>LARGE(F2:F131,COUNTIF(F2:F131,"&gt;="&amp;S6))</f>
        <v>#NUM!</v>
      </c>
      <c r="U6" s="51"/>
      <c r="W6" s="8" t="s">
        <v>54</v>
      </c>
      <c r="X6" s="18">
        <v>500</v>
      </c>
      <c r="Y6" s="18">
        <v>0</v>
      </c>
      <c r="Z6" s="9">
        <v>132</v>
      </c>
      <c r="AA6" s="10">
        <v>12</v>
      </c>
      <c r="AB6" s="11">
        <f t="shared" si="12"/>
        <v>9.0909090909090912E-2</v>
      </c>
      <c r="AC6" s="10">
        <v>46.8</v>
      </c>
      <c r="AD6" s="12" t="s">
        <v>19</v>
      </c>
      <c r="AE6" s="22">
        <v>1</v>
      </c>
      <c r="AG6" s="82">
        <f t="shared" si="5"/>
        <v>0</v>
      </c>
      <c r="AH6" s="2">
        <f t="shared" si="13"/>
        <v>0</v>
      </c>
      <c r="AI6" s="2" t="e">
        <f t="shared" si="6"/>
        <v>#N/A</v>
      </c>
      <c r="AJ6" s="2" t="e">
        <f t="shared" si="14"/>
        <v>#NUM!</v>
      </c>
      <c r="AK6" s="84">
        <f t="shared" si="15"/>
        <v>0</v>
      </c>
      <c r="AL6" s="2">
        <f t="shared" si="16"/>
        <v>0</v>
      </c>
      <c r="AN6" s="35" t="s">
        <v>37</v>
      </c>
      <c r="AO6" s="36" t="e">
        <f>ABS(AO3/AO2-1)</f>
        <v>#DIV/0!</v>
      </c>
      <c r="AP6" s="69"/>
      <c r="AQ6" s="51"/>
    </row>
    <row r="7" spans="1:43" x14ac:dyDescent="0.25">
      <c r="A7" s="8" t="s">
        <v>55</v>
      </c>
      <c r="B7" s="18">
        <v>750</v>
      </c>
      <c r="C7" s="18">
        <v>0</v>
      </c>
      <c r="D7" s="9">
        <v>120</v>
      </c>
      <c r="E7" s="10">
        <v>12</v>
      </c>
      <c r="F7" s="11">
        <f t="shared" si="0"/>
        <v>0.1</v>
      </c>
      <c r="G7" s="71">
        <f t="shared" si="9"/>
        <v>62.5</v>
      </c>
      <c r="H7" s="59" t="s">
        <v>192</v>
      </c>
      <c r="I7" s="22">
        <v>1</v>
      </c>
      <c r="J7" s="22"/>
      <c r="K7" s="22" t="e">
        <f t="shared" si="1"/>
        <v>#DIV/0!</v>
      </c>
      <c r="L7" s="9" t="e">
        <f t="shared" si="10"/>
        <v>#DIV/0!</v>
      </c>
      <c r="M7" s="9" t="e">
        <f t="shared" si="2"/>
        <v>#N/A</v>
      </c>
      <c r="N7" s="9" t="e">
        <f t="shared" si="3"/>
        <v>#NUM!</v>
      </c>
      <c r="O7" s="55">
        <f t="shared" si="4"/>
        <v>1</v>
      </c>
      <c r="P7" s="56">
        <f t="shared" si="11"/>
        <v>0</v>
      </c>
      <c r="R7" s="40" t="s">
        <v>30</v>
      </c>
      <c r="S7" s="11" t="e">
        <f t="array" ref="S7">IF(S2&gt;S3,0,IF(S6&gt;0.22,0,INDEX(F2:F131,MATCH(MIN(ABS(F2:F131-S6)),ABS(F2:F131-S6),0))))</f>
        <v>#DIV/0!</v>
      </c>
      <c r="T7" s="38"/>
      <c r="U7" s="39"/>
      <c r="W7" s="8" t="s">
        <v>55</v>
      </c>
      <c r="X7" s="18">
        <v>750</v>
      </c>
      <c r="Y7" s="18">
        <v>0</v>
      </c>
      <c r="Z7" s="9">
        <v>132</v>
      </c>
      <c r="AA7" s="10">
        <v>12</v>
      </c>
      <c r="AB7" s="11">
        <f t="shared" si="12"/>
        <v>9.0909090909090912E-2</v>
      </c>
      <c r="AC7" s="10">
        <v>68.5</v>
      </c>
      <c r="AD7" s="12" t="s">
        <v>19</v>
      </c>
      <c r="AE7" s="22">
        <v>1</v>
      </c>
      <c r="AG7" s="82">
        <f t="shared" si="5"/>
        <v>0</v>
      </c>
      <c r="AH7" s="2">
        <f t="shared" si="13"/>
        <v>0</v>
      </c>
      <c r="AI7" s="2" t="e">
        <f t="shared" si="6"/>
        <v>#N/A</v>
      </c>
      <c r="AJ7" s="2" t="e">
        <f t="shared" si="14"/>
        <v>#NUM!</v>
      </c>
      <c r="AK7" s="84">
        <f t="shared" si="15"/>
        <v>1</v>
      </c>
      <c r="AL7" s="2">
        <f t="shared" si="16"/>
        <v>0</v>
      </c>
      <c r="AN7" s="40" t="s">
        <v>38</v>
      </c>
      <c r="AO7" s="11">
        <f t="array" ref="AO7">IF(AO2&gt;AO3,IF(AO6&gt;0.18,0,INDEX(AB2:AB118,MATCH(MIN(ABS(AB2:AB118-AO6)),ABS(AB2:AB118-AO6),0))),0)</f>
        <v>0</v>
      </c>
      <c r="AP7" s="38"/>
      <c r="AQ7" s="39"/>
    </row>
    <row r="8" spans="1:43" x14ac:dyDescent="0.25">
      <c r="A8" s="8" t="s">
        <v>56</v>
      </c>
      <c r="B8" s="18">
        <v>1000</v>
      </c>
      <c r="C8" s="18">
        <v>0</v>
      </c>
      <c r="D8" s="9">
        <v>120</v>
      </c>
      <c r="E8" s="10">
        <v>12</v>
      </c>
      <c r="F8" s="11">
        <f t="shared" si="0"/>
        <v>0.1</v>
      </c>
      <c r="G8" s="71">
        <f t="shared" si="9"/>
        <v>83.34</v>
      </c>
      <c r="H8" s="59" t="s">
        <v>192</v>
      </c>
      <c r="I8" s="22">
        <v>1</v>
      </c>
      <c r="J8" s="22"/>
      <c r="K8" s="22" t="e">
        <f t="shared" si="1"/>
        <v>#DIV/0!</v>
      </c>
      <c r="L8" s="9" t="e">
        <f t="shared" si="10"/>
        <v>#DIV/0!</v>
      </c>
      <c r="M8" s="9" t="e">
        <f t="shared" si="2"/>
        <v>#N/A</v>
      </c>
      <c r="N8" s="9" t="e">
        <f t="shared" si="3"/>
        <v>#NUM!</v>
      </c>
      <c r="O8" s="55">
        <f t="shared" si="4"/>
        <v>1</v>
      </c>
      <c r="P8" s="56">
        <f t="shared" si="11"/>
        <v>0</v>
      </c>
      <c r="R8" s="37" t="s">
        <v>26</v>
      </c>
      <c r="S8" s="11"/>
      <c r="T8" s="38"/>
      <c r="U8" s="39"/>
      <c r="W8" s="8" t="s">
        <v>56</v>
      </c>
      <c r="X8" s="18">
        <v>1000</v>
      </c>
      <c r="Y8" s="18">
        <v>0</v>
      </c>
      <c r="Z8" s="9">
        <v>132</v>
      </c>
      <c r="AA8" s="10">
        <v>12</v>
      </c>
      <c r="AB8" s="11">
        <f t="shared" si="12"/>
        <v>9.0909090909090912E-2</v>
      </c>
      <c r="AC8" s="10">
        <v>91.5</v>
      </c>
      <c r="AD8" s="12" t="s">
        <v>19</v>
      </c>
      <c r="AE8" s="22">
        <v>1</v>
      </c>
      <c r="AG8" s="82">
        <f t="shared" si="5"/>
        <v>0</v>
      </c>
      <c r="AH8" s="2">
        <f t="shared" si="13"/>
        <v>0</v>
      </c>
      <c r="AI8" s="2" t="e">
        <f t="shared" si="6"/>
        <v>#N/A</v>
      </c>
      <c r="AJ8" s="2" t="e">
        <f t="shared" si="14"/>
        <v>#NUM!</v>
      </c>
      <c r="AK8" s="84">
        <f t="shared" si="15"/>
        <v>1</v>
      </c>
      <c r="AL8" s="2">
        <f t="shared" si="16"/>
        <v>0</v>
      </c>
      <c r="AN8" s="37" t="s">
        <v>26</v>
      </c>
      <c r="AO8" s="11"/>
      <c r="AP8" s="38"/>
      <c r="AQ8" s="39"/>
    </row>
    <row r="9" spans="1:43" x14ac:dyDescent="0.25">
      <c r="A9" s="8" t="s">
        <v>57</v>
      </c>
      <c r="B9" s="18">
        <v>1500</v>
      </c>
      <c r="C9" s="18">
        <v>0</v>
      </c>
      <c r="D9" s="9">
        <v>120</v>
      </c>
      <c r="E9" s="10">
        <v>12</v>
      </c>
      <c r="F9" s="11">
        <f t="shared" si="0"/>
        <v>0.1</v>
      </c>
      <c r="G9" s="71">
        <f t="shared" si="9"/>
        <v>125</v>
      </c>
      <c r="H9" s="59" t="s">
        <v>192</v>
      </c>
      <c r="I9" s="22">
        <v>1</v>
      </c>
      <c r="J9" s="22"/>
      <c r="K9" s="22" t="e">
        <f t="shared" si="1"/>
        <v>#DIV/0!</v>
      </c>
      <c r="L9" s="9" t="e">
        <f t="shared" si="10"/>
        <v>#DIV/0!</v>
      </c>
      <c r="M9" s="9" t="e">
        <f t="shared" si="2"/>
        <v>#N/A</v>
      </c>
      <c r="N9" s="9" t="e">
        <f t="shared" si="3"/>
        <v>#NUM!</v>
      </c>
      <c r="O9" s="55">
        <f t="shared" si="4"/>
        <v>1</v>
      </c>
      <c r="P9" s="56">
        <f t="shared" si="11"/>
        <v>0</v>
      </c>
      <c r="R9" s="40"/>
      <c r="S9" s="11"/>
      <c r="T9" s="38"/>
      <c r="U9" s="39"/>
      <c r="W9" s="8" t="s">
        <v>57</v>
      </c>
      <c r="X9" s="18">
        <v>1500</v>
      </c>
      <c r="Y9" s="18">
        <v>0</v>
      </c>
      <c r="Z9" s="9">
        <v>132</v>
      </c>
      <c r="AA9" s="10">
        <v>12</v>
      </c>
      <c r="AB9" s="11">
        <f t="shared" si="12"/>
        <v>9.0909090909090912E-2</v>
      </c>
      <c r="AC9" s="10">
        <v>138</v>
      </c>
      <c r="AD9" s="12" t="s">
        <v>19</v>
      </c>
      <c r="AE9" s="22">
        <v>1</v>
      </c>
      <c r="AG9" s="82">
        <f t="shared" si="5"/>
        <v>0</v>
      </c>
      <c r="AH9" s="2">
        <f t="shared" si="13"/>
        <v>0</v>
      </c>
      <c r="AI9" s="2" t="e">
        <f t="shared" si="6"/>
        <v>#N/A</v>
      </c>
      <c r="AJ9" s="2" t="e">
        <f t="shared" si="14"/>
        <v>#NUM!</v>
      </c>
      <c r="AK9" s="84">
        <f t="shared" si="15"/>
        <v>1</v>
      </c>
      <c r="AL9" s="2">
        <f t="shared" si="16"/>
        <v>0</v>
      </c>
      <c r="AN9" s="40"/>
      <c r="AO9" s="11"/>
      <c r="AP9" s="38"/>
      <c r="AQ9" s="39"/>
    </row>
    <row r="10" spans="1:43" x14ac:dyDescent="0.25">
      <c r="A10" s="8" t="s">
        <v>58</v>
      </c>
      <c r="B10" s="18">
        <v>2000</v>
      </c>
      <c r="C10" s="18">
        <v>0</v>
      </c>
      <c r="D10" s="9">
        <v>120</v>
      </c>
      <c r="E10" s="10">
        <v>12</v>
      </c>
      <c r="F10" s="11">
        <f t="shared" si="0"/>
        <v>0.1</v>
      </c>
      <c r="G10" s="71">
        <f t="shared" si="9"/>
        <v>166.67</v>
      </c>
      <c r="H10" s="59" t="s">
        <v>192</v>
      </c>
      <c r="I10" s="22">
        <v>1</v>
      </c>
      <c r="J10" s="22"/>
      <c r="K10" s="22" t="e">
        <f t="shared" si="1"/>
        <v>#DIV/0!</v>
      </c>
      <c r="L10" s="9" t="e">
        <f t="shared" si="10"/>
        <v>#DIV/0!</v>
      </c>
      <c r="M10" s="9" t="e">
        <f t="shared" si="2"/>
        <v>#N/A</v>
      </c>
      <c r="N10" s="9" t="e">
        <f t="shared" si="3"/>
        <v>#NUM!</v>
      </c>
      <c r="O10" s="55">
        <f t="shared" si="4"/>
        <v>1</v>
      </c>
      <c r="P10" s="56">
        <f t="shared" si="11"/>
        <v>0</v>
      </c>
      <c r="R10" s="40" t="s">
        <v>8</v>
      </c>
      <c r="S10" s="44" t="e">
        <f>INDEX(D:D,MATCH(1,K:K,0))</f>
        <v>#N/A</v>
      </c>
      <c r="T10" s="49">
        <f>LARGE(D2:D131,COUNTIF(D2:D131,"&gt;="&amp;S3))</f>
        <v>120</v>
      </c>
      <c r="U10" s="43"/>
      <c r="W10" s="8" t="s">
        <v>58</v>
      </c>
      <c r="X10" s="18">
        <v>2000</v>
      </c>
      <c r="Y10" s="18">
        <v>0</v>
      </c>
      <c r="Z10" s="9">
        <v>132</v>
      </c>
      <c r="AA10" s="10">
        <v>12</v>
      </c>
      <c r="AB10" s="11">
        <f t="shared" si="12"/>
        <v>9.0909090909090912E-2</v>
      </c>
      <c r="AC10" s="10">
        <v>183</v>
      </c>
      <c r="AD10" s="12" t="s">
        <v>19</v>
      </c>
      <c r="AE10" s="22">
        <v>1</v>
      </c>
      <c r="AG10" s="82">
        <f t="shared" si="5"/>
        <v>0</v>
      </c>
      <c r="AH10" s="2">
        <f t="shared" si="13"/>
        <v>0</v>
      </c>
      <c r="AI10" s="2" t="e">
        <f t="shared" si="6"/>
        <v>#N/A</v>
      </c>
      <c r="AJ10" s="2" t="e">
        <f t="shared" si="14"/>
        <v>#NUM!</v>
      </c>
      <c r="AK10" s="84">
        <f t="shared" si="15"/>
        <v>1</v>
      </c>
      <c r="AL10" s="2">
        <f t="shared" si="16"/>
        <v>0</v>
      </c>
      <c r="AN10" s="40" t="s">
        <v>8</v>
      </c>
      <c r="AO10" s="44" t="e">
        <f>INDEX(Z:Z,MATCH(1,AG:AG,0))</f>
        <v>#N/A</v>
      </c>
      <c r="AP10" s="50">
        <f t="array" ref="AP10">INDEX(Z2:Z118,MATCH(MIN(ABS(Z2:Z118-AO3)),ABS(Z2:Z118-AO3),0))</f>
        <v>132</v>
      </c>
      <c r="AQ10" s="43"/>
    </row>
    <row r="11" spans="1:43" x14ac:dyDescent="0.25">
      <c r="A11" s="8" t="s">
        <v>59</v>
      </c>
      <c r="B11" s="18">
        <v>3000</v>
      </c>
      <c r="C11" s="18">
        <v>0</v>
      </c>
      <c r="D11" s="9">
        <v>120</v>
      </c>
      <c r="E11" s="10">
        <v>12</v>
      </c>
      <c r="F11" s="11">
        <f t="shared" si="0"/>
        <v>0.1</v>
      </c>
      <c r="G11" s="71">
        <f t="shared" si="9"/>
        <v>250</v>
      </c>
      <c r="H11" s="59" t="s">
        <v>192</v>
      </c>
      <c r="I11" s="22">
        <v>1</v>
      </c>
      <c r="J11" s="22"/>
      <c r="K11" s="22" t="e">
        <f t="shared" si="1"/>
        <v>#DIV/0!</v>
      </c>
      <c r="L11" s="9" t="e">
        <f t="shared" si="10"/>
        <v>#DIV/0!</v>
      </c>
      <c r="M11" s="9" t="e">
        <f t="shared" si="2"/>
        <v>#N/A</v>
      </c>
      <c r="N11" s="9" t="e">
        <f t="shared" si="3"/>
        <v>#NUM!</v>
      </c>
      <c r="O11" s="55">
        <f t="shared" si="4"/>
        <v>1</v>
      </c>
      <c r="P11" s="56">
        <f t="shared" si="11"/>
        <v>0</v>
      </c>
      <c r="R11" s="40" t="s">
        <v>31</v>
      </c>
      <c r="S11" s="9" t="e">
        <f>S10</f>
        <v>#N/A</v>
      </c>
      <c r="T11" s="41"/>
      <c r="U11" s="42"/>
      <c r="W11" s="8" t="s">
        <v>59</v>
      </c>
      <c r="X11" s="18">
        <v>3000</v>
      </c>
      <c r="Y11" s="18">
        <v>0</v>
      </c>
      <c r="Z11" s="9">
        <v>132</v>
      </c>
      <c r="AA11" s="10">
        <v>12</v>
      </c>
      <c r="AB11" s="11">
        <f t="shared" si="12"/>
        <v>9.0909090909090912E-2</v>
      </c>
      <c r="AC11" s="10">
        <v>275</v>
      </c>
      <c r="AD11" s="12" t="s">
        <v>19</v>
      </c>
      <c r="AE11" s="22">
        <v>1</v>
      </c>
      <c r="AG11" s="82">
        <f t="shared" si="5"/>
        <v>0</v>
      </c>
      <c r="AH11" s="2">
        <f t="shared" si="13"/>
        <v>0</v>
      </c>
      <c r="AI11" s="2" t="e">
        <f t="shared" si="6"/>
        <v>#N/A</v>
      </c>
      <c r="AJ11" s="2" t="e">
        <f t="shared" si="14"/>
        <v>#NUM!</v>
      </c>
      <c r="AK11" s="84">
        <f t="shared" si="15"/>
        <v>1</v>
      </c>
      <c r="AL11" s="2">
        <f t="shared" si="16"/>
        <v>0</v>
      </c>
      <c r="AN11" s="40" t="s">
        <v>31</v>
      </c>
      <c r="AO11" s="9" t="e">
        <f>AO10</f>
        <v>#N/A</v>
      </c>
      <c r="AP11" s="41"/>
      <c r="AQ11" s="42"/>
    </row>
    <row r="12" spans="1:43" x14ac:dyDescent="0.25">
      <c r="A12" s="8" t="s">
        <v>60</v>
      </c>
      <c r="B12" s="18">
        <v>5000</v>
      </c>
      <c r="C12" s="18">
        <v>0</v>
      </c>
      <c r="D12" s="9">
        <v>120</v>
      </c>
      <c r="E12" s="10">
        <v>12</v>
      </c>
      <c r="F12" s="11">
        <f t="shared" si="0"/>
        <v>0.1</v>
      </c>
      <c r="G12" s="71">
        <f t="shared" si="9"/>
        <v>416.67</v>
      </c>
      <c r="H12" s="59" t="s">
        <v>192</v>
      </c>
      <c r="I12" s="22">
        <v>1</v>
      </c>
      <c r="J12" s="22"/>
      <c r="K12" s="22" t="e">
        <f t="shared" si="1"/>
        <v>#DIV/0!</v>
      </c>
      <c r="L12" s="9" t="e">
        <f t="shared" si="10"/>
        <v>#DIV/0!</v>
      </c>
      <c r="M12" s="9" t="e">
        <f t="shared" si="2"/>
        <v>#N/A</v>
      </c>
      <c r="N12" s="9" t="e">
        <f t="shared" si="3"/>
        <v>#NUM!</v>
      </c>
      <c r="O12" s="55">
        <f t="shared" si="4"/>
        <v>1</v>
      </c>
      <c r="P12" s="56">
        <f t="shared" si="11"/>
        <v>0</v>
      </c>
      <c r="R12" s="37" t="s">
        <v>27</v>
      </c>
      <c r="S12" s="9"/>
      <c r="T12" s="41"/>
      <c r="U12" s="42"/>
      <c r="W12" s="8" t="s">
        <v>60</v>
      </c>
      <c r="X12" s="18">
        <v>5000</v>
      </c>
      <c r="Y12" s="18">
        <v>0</v>
      </c>
      <c r="Z12" s="9">
        <v>132</v>
      </c>
      <c r="AA12" s="10">
        <v>12</v>
      </c>
      <c r="AB12" s="11">
        <f t="shared" si="12"/>
        <v>9.0909090909090912E-2</v>
      </c>
      <c r="AC12" s="10">
        <v>457</v>
      </c>
      <c r="AD12" s="12" t="s">
        <v>19</v>
      </c>
      <c r="AE12" s="22">
        <v>1</v>
      </c>
      <c r="AG12" s="82">
        <f t="shared" si="5"/>
        <v>0</v>
      </c>
      <c r="AH12" s="2">
        <f t="shared" si="13"/>
        <v>0</v>
      </c>
      <c r="AI12" s="2" t="e">
        <f t="shared" si="6"/>
        <v>#N/A</v>
      </c>
      <c r="AJ12" s="2" t="e">
        <f t="shared" si="14"/>
        <v>#NUM!</v>
      </c>
      <c r="AK12" s="84">
        <f t="shared" si="15"/>
        <v>1</v>
      </c>
      <c r="AL12" s="2">
        <f t="shared" si="16"/>
        <v>0</v>
      </c>
      <c r="AN12" s="37" t="s">
        <v>27</v>
      </c>
      <c r="AO12" s="9"/>
      <c r="AP12" s="41"/>
      <c r="AQ12" s="42"/>
    </row>
    <row r="13" spans="1:43" x14ac:dyDescent="0.25">
      <c r="A13" s="8" t="s">
        <v>61</v>
      </c>
      <c r="B13" s="18">
        <v>7500</v>
      </c>
      <c r="C13" s="18">
        <v>0</v>
      </c>
      <c r="D13" s="9">
        <v>120</v>
      </c>
      <c r="E13" s="10">
        <v>12</v>
      </c>
      <c r="F13" s="11">
        <f t="shared" si="0"/>
        <v>0.1</v>
      </c>
      <c r="G13" s="71">
        <f t="shared" si="9"/>
        <v>625</v>
      </c>
      <c r="H13" s="59" t="s">
        <v>192</v>
      </c>
      <c r="I13" s="22">
        <v>1</v>
      </c>
      <c r="J13" s="22"/>
      <c r="K13" s="22" t="e">
        <f t="shared" si="1"/>
        <v>#DIV/0!</v>
      </c>
      <c r="L13" s="9" t="e">
        <f t="shared" si="10"/>
        <v>#DIV/0!</v>
      </c>
      <c r="M13" s="9" t="e">
        <f t="shared" si="2"/>
        <v>#N/A</v>
      </c>
      <c r="N13" s="9" t="e">
        <f t="shared" si="3"/>
        <v>#NUM!</v>
      </c>
      <c r="O13" s="55">
        <f t="shared" si="4"/>
        <v>1</v>
      </c>
      <c r="P13" s="56">
        <f t="shared" si="11"/>
        <v>0</v>
      </c>
      <c r="R13" s="40"/>
      <c r="S13" s="9"/>
      <c r="T13" s="41"/>
      <c r="U13" s="42"/>
      <c r="W13" s="8" t="s">
        <v>61</v>
      </c>
      <c r="X13" s="18">
        <v>7500</v>
      </c>
      <c r="Y13" s="18">
        <v>0</v>
      </c>
      <c r="Z13" s="9">
        <v>132</v>
      </c>
      <c r="AA13" s="10">
        <v>12</v>
      </c>
      <c r="AB13" s="11">
        <f t="shared" si="12"/>
        <v>9.0909090909090912E-2</v>
      </c>
      <c r="AC13" s="10">
        <v>688</v>
      </c>
      <c r="AD13" s="12" t="s">
        <v>19</v>
      </c>
      <c r="AE13" s="22">
        <v>1</v>
      </c>
      <c r="AG13" s="82">
        <f t="shared" si="5"/>
        <v>0</v>
      </c>
      <c r="AH13" s="2">
        <f t="shared" si="13"/>
        <v>0</v>
      </c>
      <c r="AI13" s="2" t="e">
        <f t="shared" si="6"/>
        <v>#N/A</v>
      </c>
      <c r="AJ13" s="2" t="e">
        <f t="shared" si="14"/>
        <v>#NUM!</v>
      </c>
      <c r="AK13" s="84">
        <f t="shared" si="15"/>
        <v>1</v>
      </c>
      <c r="AL13" s="2">
        <f t="shared" si="16"/>
        <v>0</v>
      </c>
      <c r="AN13" s="40"/>
      <c r="AO13" s="9"/>
      <c r="AP13" s="41"/>
      <c r="AQ13" s="42"/>
    </row>
    <row r="14" spans="1:43" ht="15.75" thickBot="1" x14ac:dyDescent="0.3">
      <c r="A14" s="13" t="s">
        <v>62</v>
      </c>
      <c r="B14" s="24">
        <v>10000</v>
      </c>
      <c r="C14" s="24">
        <v>0</v>
      </c>
      <c r="D14" s="14">
        <v>120</v>
      </c>
      <c r="E14" s="15">
        <v>12</v>
      </c>
      <c r="F14" s="16">
        <f t="shared" si="0"/>
        <v>0.1</v>
      </c>
      <c r="G14" s="72">
        <f t="shared" si="9"/>
        <v>833.34</v>
      </c>
      <c r="H14" s="60" t="s">
        <v>192</v>
      </c>
      <c r="I14" s="22">
        <v>1</v>
      </c>
      <c r="J14" s="22"/>
      <c r="K14" s="22" t="e">
        <f t="shared" si="1"/>
        <v>#DIV/0!</v>
      </c>
      <c r="L14" s="9" t="e">
        <f t="shared" si="10"/>
        <v>#DIV/0!</v>
      </c>
      <c r="M14" s="9" t="e">
        <f t="shared" si="2"/>
        <v>#N/A</v>
      </c>
      <c r="N14" s="9" t="e">
        <f t="shared" si="3"/>
        <v>#NUM!</v>
      </c>
      <c r="O14" s="55">
        <f t="shared" si="4"/>
        <v>1</v>
      </c>
      <c r="P14" s="56">
        <f t="shared" si="11"/>
        <v>0</v>
      </c>
      <c r="R14" s="40" t="s">
        <v>9</v>
      </c>
      <c r="S14" s="9" t="e">
        <f>S11*S7</f>
        <v>#N/A</v>
      </c>
      <c r="T14" s="50" t="e">
        <f t="array" ref="T14">INDEX(E2:E131,MATCH(MIN(ABS(E2:E131-S14)),ABS(E2:E131-S14),0))</f>
        <v>#N/A</v>
      </c>
      <c r="U14" s="43"/>
      <c r="W14" s="13" t="s">
        <v>62</v>
      </c>
      <c r="X14" s="24">
        <v>10000</v>
      </c>
      <c r="Y14" s="24">
        <v>0</v>
      </c>
      <c r="Z14" s="14">
        <v>132</v>
      </c>
      <c r="AA14" s="15">
        <v>12</v>
      </c>
      <c r="AB14" s="16">
        <f t="shared" si="12"/>
        <v>9.0909090909090912E-2</v>
      </c>
      <c r="AC14" s="15">
        <v>915</v>
      </c>
      <c r="AD14" s="17" t="s">
        <v>19</v>
      </c>
      <c r="AE14" s="22">
        <v>1</v>
      </c>
      <c r="AG14" s="82">
        <f t="shared" si="5"/>
        <v>0</v>
      </c>
      <c r="AH14" s="2">
        <f t="shared" si="13"/>
        <v>0</v>
      </c>
      <c r="AI14" s="2" t="e">
        <f t="shared" si="6"/>
        <v>#N/A</v>
      </c>
      <c r="AJ14" s="2" t="e">
        <f t="shared" si="14"/>
        <v>#NUM!</v>
      </c>
      <c r="AK14" s="84">
        <f t="shared" si="15"/>
        <v>1</v>
      </c>
      <c r="AL14" s="2">
        <f t="shared" si="16"/>
        <v>0</v>
      </c>
      <c r="AN14" s="40" t="s">
        <v>9</v>
      </c>
      <c r="AO14" s="9" t="e">
        <f>AO11*AO7</f>
        <v>#N/A</v>
      </c>
      <c r="AP14" s="50" t="e">
        <f t="array" ref="AP14">INDEX(AA2:AA118,MATCH(MIN(ABS(AA2:AA118-AO14)),ABS(AA2:AA118-AO14),0))</f>
        <v>#N/A</v>
      </c>
      <c r="AQ14" s="43"/>
    </row>
    <row r="15" spans="1:43" x14ac:dyDescent="0.25">
      <c r="A15" s="3" t="s">
        <v>50</v>
      </c>
      <c r="B15" s="23">
        <v>50</v>
      </c>
      <c r="C15" s="23">
        <v>0</v>
      </c>
      <c r="D15" s="4">
        <v>120</v>
      </c>
      <c r="E15" s="5">
        <v>24</v>
      </c>
      <c r="F15" s="6">
        <f t="shared" si="0"/>
        <v>0.2</v>
      </c>
      <c r="G15" s="70">
        <f t="shared" si="9"/>
        <v>2.09</v>
      </c>
      <c r="H15" s="58" t="s">
        <v>3</v>
      </c>
      <c r="I15" s="22">
        <v>1</v>
      </c>
      <c r="J15" s="22"/>
      <c r="K15" s="22" t="e">
        <f t="shared" si="1"/>
        <v>#DIV/0!</v>
      </c>
      <c r="L15" s="9" t="e">
        <f t="shared" si="10"/>
        <v>#DIV/0!</v>
      </c>
      <c r="M15" s="9" t="e">
        <f t="shared" si="2"/>
        <v>#N/A</v>
      </c>
      <c r="N15" s="9" t="e">
        <f t="shared" si="3"/>
        <v>#NUM!</v>
      </c>
      <c r="O15" s="55">
        <f t="shared" si="4"/>
        <v>0</v>
      </c>
      <c r="P15" s="56">
        <f t="shared" si="11"/>
        <v>0</v>
      </c>
      <c r="R15" s="40" t="s">
        <v>32</v>
      </c>
      <c r="S15" s="44" t="e">
        <f t="array" ref="S15">LARGE(E2:E131,COUNTIF(E2:E131,"&gt;="&amp;S14))</f>
        <v>#NUM!</v>
      </c>
      <c r="T15" s="9"/>
      <c r="U15" s="43"/>
      <c r="W15" s="3" t="s">
        <v>50</v>
      </c>
      <c r="X15" s="23">
        <v>50</v>
      </c>
      <c r="Y15" s="23">
        <v>132</v>
      </c>
      <c r="Z15" s="4">
        <v>264</v>
      </c>
      <c r="AA15" s="5">
        <v>12</v>
      </c>
      <c r="AB15" s="6">
        <f t="shared" si="12"/>
        <v>4.5454545454545456E-2</v>
      </c>
      <c r="AC15" s="27">
        <v>4.37</v>
      </c>
      <c r="AD15" s="27" t="s">
        <v>20</v>
      </c>
      <c r="AE15" s="22">
        <v>1</v>
      </c>
      <c r="AG15" s="82">
        <f t="shared" si="5"/>
        <v>0</v>
      </c>
      <c r="AH15" s="2">
        <f t="shared" si="13"/>
        <v>0</v>
      </c>
      <c r="AI15" s="2" t="e">
        <f t="shared" si="6"/>
        <v>#N/A</v>
      </c>
      <c r="AJ15" s="2" t="e">
        <f t="shared" si="14"/>
        <v>#NUM!</v>
      </c>
      <c r="AK15" s="84">
        <f t="shared" si="15"/>
        <v>0</v>
      </c>
      <c r="AL15" s="2">
        <f t="shared" si="16"/>
        <v>0</v>
      </c>
      <c r="AN15" s="40" t="s">
        <v>32</v>
      </c>
      <c r="AO15" s="44" t="e">
        <f t="array" ref="AO15">LARGE(AA2:AA131,COUNTIF(AA2:AA131,"&gt;="&amp;AO14))</f>
        <v>#NUM!</v>
      </c>
      <c r="AP15" s="41"/>
      <c r="AQ15" s="42"/>
    </row>
    <row r="16" spans="1:43" x14ac:dyDescent="0.25">
      <c r="A16" s="8" t="s">
        <v>51</v>
      </c>
      <c r="B16" s="18">
        <v>100</v>
      </c>
      <c r="C16" s="18">
        <v>0</v>
      </c>
      <c r="D16" s="9">
        <v>120</v>
      </c>
      <c r="E16" s="10">
        <v>24</v>
      </c>
      <c r="F16" s="11">
        <f t="shared" si="0"/>
        <v>0.2</v>
      </c>
      <c r="G16" s="71">
        <f t="shared" si="9"/>
        <v>4.17</v>
      </c>
      <c r="H16" s="59" t="s">
        <v>3</v>
      </c>
      <c r="I16" s="22">
        <v>1</v>
      </c>
      <c r="J16" s="22"/>
      <c r="K16" s="22" t="e">
        <f t="shared" si="1"/>
        <v>#DIV/0!</v>
      </c>
      <c r="L16" s="9" t="e">
        <f t="shared" si="10"/>
        <v>#DIV/0!</v>
      </c>
      <c r="M16" s="9" t="e">
        <f t="shared" si="2"/>
        <v>#N/A</v>
      </c>
      <c r="N16" s="9" t="e">
        <f t="shared" si="3"/>
        <v>#NUM!</v>
      </c>
      <c r="O16" s="55">
        <f t="shared" si="4"/>
        <v>0</v>
      </c>
      <c r="P16" s="56">
        <f t="shared" si="11"/>
        <v>0</v>
      </c>
      <c r="R16" s="37" t="s">
        <v>28</v>
      </c>
      <c r="S16" s="9"/>
      <c r="T16" s="41"/>
      <c r="U16" s="42"/>
      <c r="W16" s="8" t="s">
        <v>51</v>
      </c>
      <c r="X16" s="18">
        <v>100</v>
      </c>
      <c r="Y16" s="18">
        <v>132</v>
      </c>
      <c r="Z16" s="9">
        <v>264</v>
      </c>
      <c r="AA16" s="10">
        <v>12</v>
      </c>
      <c r="AB16" s="11">
        <f t="shared" si="12"/>
        <v>4.5454545454545456E-2</v>
      </c>
      <c r="AC16" s="27">
        <v>8.75</v>
      </c>
      <c r="AD16" s="27" t="s">
        <v>20</v>
      </c>
      <c r="AE16" s="22">
        <v>1</v>
      </c>
      <c r="AG16" s="82">
        <f t="shared" si="5"/>
        <v>0</v>
      </c>
      <c r="AH16" s="2">
        <f t="shared" si="13"/>
        <v>0</v>
      </c>
      <c r="AI16" s="2" t="e">
        <f t="shared" si="6"/>
        <v>#N/A</v>
      </c>
      <c r="AJ16" s="2" t="e">
        <f t="shared" si="14"/>
        <v>#NUM!</v>
      </c>
      <c r="AK16" s="84">
        <f t="shared" si="15"/>
        <v>0</v>
      </c>
      <c r="AL16" s="2">
        <f t="shared" si="16"/>
        <v>0</v>
      </c>
      <c r="AN16" s="37" t="s">
        <v>39</v>
      </c>
      <c r="AO16" s="9"/>
      <c r="AP16" s="41"/>
      <c r="AQ16" s="42"/>
    </row>
    <row r="17" spans="1:43" x14ac:dyDescent="0.25">
      <c r="A17" s="8" t="s">
        <v>52</v>
      </c>
      <c r="B17" s="18">
        <v>150</v>
      </c>
      <c r="C17" s="18">
        <v>0</v>
      </c>
      <c r="D17" s="9">
        <v>120</v>
      </c>
      <c r="E17" s="10">
        <v>24</v>
      </c>
      <c r="F17" s="11">
        <f t="shared" si="0"/>
        <v>0.2</v>
      </c>
      <c r="G17" s="71">
        <f t="shared" si="9"/>
        <v>6.25</v>
      </c>
      <c r="H17" s="59" t="s">
        <v>3</v>
      </c>
      <c r="I17" s="22">
        <v>1</v>
      </c>
      <c r="J17" s="22"/>
      <c r="K17" s="22" t="e">
        <f t="shared" si="1"/>
        <v>#DIV/0!</v>
      </c>
      <c r="L17" s="9" t="e">
        <f t="shared" si="10"/>
        <v>#DIV/0!</v>
      </c>
      <c r="M17" s="9" t="e">
        <f t="shared" si="2"/>
        <v>#N/A</v>
      </c>
      <c r="N17" s="9" t="e">
        <f t="shared" si="3"/>
        <v>#NUM!</v>
      </c>
      <c r="O17" s="55">
        <f t="shared" si="4"/>
        <v>0</v>
      </c>
      <c r="P17" s="56">
        <f t="shared" si="11"/>
        <v>0</v>
      </c>
      <c r="R17" s="40"/>
      <c r="S17" s="9"/>
      <c r="T17" s="41"/>
      <c r="U17" s="42"/>
      <c r="W17" s="8" t="s">
        <v>52</v>
      </c>
      <c r="X17" s="18">
        <v>150</v>
      </c>
      <c r="Y17" s="18">
        <v>132</v>
      </c>
      <c r="Z17" s="9">
        <v>264</v>
      </c>
      <c r="AA17" s="10">
        <v>12</v>
      </c>
      <c r="AB17" s="11">
        <f t="shared" si="12"/>
        <v>4.5454545454545456E-2</v>
      </c>
      <c r="AC17" s="27">
        <v>13.1</v>
      </c>
      <c r="AD17" s="27" t="s">
        <v>20</v>
      </c>
      <c r="AE17" s="22">
        <v>1</v>
      </c>
      <c r="AG17" s="82">
        <f t="shared" si="5"/>
        <v>0</v>
      </c>
      <c r="AH17" s="2">
        <f t="shared" si="13"/>
        <v>0</v>
      </c>
      <c r="AI17" s="2" t="e">
        <f t="shared" si="6"/>
        <v>#N/A</v>
      </c>
      <c r="AJ17" s="2" t="e">
        <f t="shared" si="14"/>
        <v>#NUM!</v>
      </c>
      <c r="AK17" s="84">
        <f t="shared" si="15"/>
        <v>0</v>
      </c>
      <c r="AL17" s="2">
        <f t="shared" si="16"/>
        <v>0</v>
      </c>
      <c r="AN17" s="40"/>
      <c r="AO17" s="9"/>
      <c r="AP17" s="9"/>
      <c r="AQ17" s="43"/>
    </row>
    <row r="18" spans="1:43" x14ac:dyDescent="0.25">
      <c r="A18" s="8" t="s">
        <v>53</v>
      </c>
      <c r="B18" s="18">
        <v>250</v>
      </c>
      <c r="C18" s="18">
        <v>0</v>
      </c>
      <c r="D18" s="9">
        <v>120</v>
      </c>
      <c r="E18" s="10">
        <v>24</v>
      </c>
      <c r="F18" s="11">
        <f t="shared" si="0"/>
        <v>0.2</v>
      </c>
      <c r="G18" s="71">
        <f t="shared" si="9"/>
        <v>10.42</v>
      </c>
      <c r="H18" s="59" t="s">
        <v>3</v>
      </c>
      <c r="I18" s="22">
        <v>1</v>
      </c>
      <c r="J18" s="22"/>
      <c r="K18" s="22" t="e">
        <f t="shared" si="1"/>
        <v>#DIV/0!</v>
      </c>
      <c r="L18" s="9" t="e">
        <f t="shared" si="10"/>
        <v>#DIV/0!</v>
      </c>
      <c r="M18" s="9" t="e">
        <f t="shared" si="2"/>
        <v>#N/A</v>
      </c>
      <c r="N18" s="9" t="e">
        <f t="shared" si="3"/>
        <v>#NUM!</v>
      </c>
      <c r="O18" s="55">
        <f t="shared" si="4"/>
        <v>0</v>
      </c>
      <c r="P18" s="56">
        <f t="shared" si="11"/>
        <v>0</v>
      </c>
      <c r="R18" s="40" t="s">
        <v>12</v>
      </c>
      <c r="S18" s="9" t="e">
        <f>S15*S4</f>
        <v>#NUM!</v>
      </c>
      <c r="T18" s="9"/>
      <c r="U18" s="43"/>
      <c r="W18" s="8" t="s">
        <v>53</v>
      </c>
      <c r="X18" s="18">
        <v>250</v>
      </c>
      <c r="Y18" s="18">
        <v>132</v>
      </c>
      <c r="Z18" s="9">
        <v>264</v>
      </c>
      <c r="AA18" s="10">
        <v>12</v>
      </c>
      <c r="AB18" s="11">
        <f t="shared" si="12"/>
        <v>4.5454545454545456E-2</v>
      </c>
      <c r="AC18" s="27">
        <v>21.8</v>
      </c>
      <c r="AD18" s="27" t="s">
        <v>20</v>
      </c>
      <c r="AE18" s="22">
        <v>1</v>
      </c>
      <c r="AG18" s="82">
        <f t="shared" si="5"/>
        <v>0</v>
      </c>
      <c r="AH18" s="2">
        <f t="shared" si="13"/>
        <v>0</v>
      </c>
      <c r="AI18" s="2" t="e">
        <f t="shared" si="6"/>
        <v>#N/A</v>
      </c>
      <c r="AJ18" s="2" t="e">
        <f t="shared" si="14"/>
        <v>#NUM!</v>
      </c>
      <c r="AK18" s="84">
        <f t="shared" si="15"/>
        <v>0</v>
      </c>
      <c r="AL18" s="2">
        <f t="shared" si="16"/>
        <v>0</v>
      </c>
      <c r="AN18" s="40" t="s">
        <v>12</v>
      </c>
      <c r="AO18" s="9" t="e">
        <f>AO4*AO7*(AO10-AO15)</f>
        <v>#N/A</v>
      </c>
      <c r="AP18" s="9"/>
      <c r="AQ18" s="43"/>
    </row>
    <row r="19" spans="1:43" x14ac:dyDescent="0.25">
      <c r="A19" s="8" t="s">
        <v>54</v>
      </c>
      <c r="B19" s="18">
        <v>500</v>
      </c>
      <c r="C19" s="18">
        <v>0</v>
      </c>
      <c r="D19" s="9">
        <v>120</v>
      </c>
      <c r="E19" s="10">
        <v>24</v>
      </c>
      <c r="F19" s="11">
        <f t="shared" si="0"/>
        <v>0.2</v>
      </c>
      <c r="G19" s="71">
        <f t="shared" si="9"/>
        <v>20.84</v>
      </c>
      <c r="H19" s="59" t="s">
        <v>3</v>
      </c>
      <c r="I19" s="22">
        <v>1</v>
      </c>
      <c r="J19" s="22"/>
      <c r="K19" s="22" t="e">
        <f t="shared" si="1"/>
        <v>#DIV/0!</v>
      </c>
      <c r="L19" s="9" t="e">
        <f t="shared" si="10"/>
        <v>#DIV/0!</v>
      </c>
      <c r="M19" s="9" t="e">
        <f t="shared" si="2"/>
        <v>#N/A</v>
      </c>
      <c r="N19" s="9" t="e">
        <f t="shared" si="3"/>
        <v>#NUM!</v>
      </c>
      <c r="O19" s="55">
        <f t="shared" si="4"/>
        <v>0</v>
      </c>
      <c r="P19" s="56">
        <f t="shared" si="11"/>
        <v>0</v>
      </c>
      <c r="R19" s="40" t="s">
        <v>33</v>
      </c>
      <c r="S19" s="44" t="e">
        <f>LARGE(B2:B131,COUNTIF(B2:B131,"&gt;="&amp;ROUNDDOWN(S18,0)))</f>
        <v>#NUM!</v>
      </c>
      <c r="T19" s="9"/>
      <c r="U19" s="43"/>
      <c r="W19" s="8" t="s">
        <v>54</v>
      </c>
      <c r="X19" s="18">
        <v>500</v>
      </c>
      <c r="Y19" s="18">
        <v>132</v>
      </c>
      <c r="Z19" s="9">
        <v>264</v>
      </c>
      <c r="AA19" s="10">
        <v>12</v>
      </c>
      <c r="AB19" s="11">
        <f t="shared" si="12"/>
        <v>4.5454545454545456E-2</v>
      </c>
      <c r="AC19" s="27">
        <v>43.7</v>
      </c>
      <c r="AD19" s="27" t="s">
        <v>20</v>
      </c>
      <c r="AE19" s="22">
        <v>1</v>
      </c>
      <c r="AG19" s="82">
        <f t="shared" si="5"/>
        <v>0</v>
      </c>
      <c r="AH19" s="2">
        <f t="shared" si="13"/>
        <v>0</v>
      </c>
      <c r="AI19" s="2" t="e">
        <f t="shared" si="6"/>
        <v>#N/A</v>
      </c>
      <c r="AJ19" s="2" t="e">
        <f t="shared" si="14"/>
        <v>#NUM!</v>
      </c>
      <c r="AK19" s="84">
        <f t="shared" si="15"/>
        <v>0</v>
      </c>
      <c r="AL19" s="2">
        <f t="shared" si="16"/>
        <v>0</v>
      </c>
      <c r="AN19" s="40" t="s">
        <v>33</v>
      </c>
      <c r="AO19" s="44" t="e">
        <f>LARGE(X2:X118,COUNTIF(X2:X118,"&gt;="&amp;ROUNDDOWN(AO18,0)))</f>
        <v>#NUM!</v>
      </c>
      <c r="AP19" s="44"/>
      <c r="AQ19" s="43"/>
    </row>
    <row r="20" spans="1:43" x14ac:dyDescent="0.25">
      <c r="A20" s="8" t="s">
        <v>55</v>
      </c>
      <c r="B20" s="18">
        <v>750</v>
      </c>
      <c r="C20" s="18">
        <v>0</v>
      </c>
      <c r="D20" s="9">
        <v>120</v>
      </c>
      <c r="E20" s="10">
        <v>24</v>
      </c>
      <c r="F20" s="11">
        <f t="shared" si="0"/>
        <v>0.2</v>
      </c>
      <c r="G20" s="71">
        <f t="shared" si="9"/>
        <v>31.25</v>
      </c>
      <c r="H20" s="59" t="s">
        <v>3</v>
      </c>
      <c r="I20" s="22">
        <v>1</v>
      </c>
      <c r="J20" s="22"/>
      <c r="K20" s="22" t="e">
        <f t="shared" si="1"/>
        <v>#DIV/0!</v>
      </c>
      <c r="L20" s="9" t="e">
        <f t="shared" si="10"/>
        <v>#DIV/0!</v>
      </c>
      <c r="M20" s="9" t="e">
        <f t="shared" si="2"/>
        <v>#N/A</v>
      </c>
      <c r="N20" s="9" t="e">
        <f t="shared" si="3"/>
        <v>#NUM!</v>
      </c>
      <c r="O20" s="55">
        <f t="shared" si="4"/>
        <v>0</v>
      </c>
      <c r="P20" s="56">
        <f t="shared" si="11"/>
        <v>0</v>
      </c>
      <c r="R20" s="45" t="s">
        <v>29</v>
      </c>
      <c r="S20" s="46"/>
      <c r="T20" s="46"/>
      <c r="U20" s="47"/>
      <c r="W20" s="8" t="s">
        <v>55</v>
      </c>
      <c r="X20" s="18">
        <v>750</v>
      </c>
      <c r="Y20" s="18">
        <v>132</v>
      </c>
      <c r="Z20" s="9">
        <v>264</v>
      </c>
      <c r="AA20" s="10">
        <v>12</v>
      </c>
      <c r="AB20" s="11">
        <f t="shared" si="12"/>
        <v>4.5454545454545456E-2</v>
      </c>
      <c r="AC20" s="27">
        <v>65.5</v>
      </c>
      <c r="AD20" s="27" t="s">
        <v>20</v>
      </c>
      <c r="AE20" s="22">
        <v>1</v>
      </c>
      <c r="AG20" s="82">
        <f t="shared" si="5"/>
        <v>0</v>
      </c>
      <c r="AH20" s="2">
        <f t="shared" si="13"/>
        <v>0</v>
      </c>
      <c r="AI20" s="2" t="e">
        <f t="shared" si="6"/>
        <v>#N/A</v>
      </c>
      <c r="AJ20" s="2" t="e">
        <f t="shared" si="14"/>
        <v>#NUM!</v>
      </c>
      <c r="AK20" s="84">
        <f t="shared" si="15"/>
        <v>1</v>
      </c>
      <c r="AL20" s="2">
        <f t="shared" si="16"/>
        <v>0</v>
      </c>
      <c r="AN20" s="45" t="s">
        <v>40</v>
      </c>
      <c r="AO20" s="46"/>
      <c r="AP20" s="46"/>
      <c r="AQ20" s="47"/>
    </row>
    <row r="21" spans="1:43" x14ac:dyDescent="0.25">
      <c r="A21" s="8" t="s">
        <v>56</v>
      </c>
      <c r="B21" s="18">
        <v>1000</v>
      </c>
      <c r="C21" s="18">
        <v>0</v>
      </c>
      <c r="D21" s="9">
        <v>120</v>
      </c>
      <c r="E21" s="10">
        <v>24</v>
      </c>
      <c r="F21" s="11">
        <f t="shared" si="0"/>
        <v>0.2</v>
      </c>
      <c r="G21" s="71">
        <f t="shared" si="9"/>
        <v>41.669999999999995</v>
      </c>
      <c r="H21" s="59" t="s">
        <v>3</v>
      </c>
      <c r="I21" s="22">
        <v>1</v>
      </c>
      <c r="J21" s="22"/>
      <c r="K21" s="22" t="e">
        <f t="shared" si="1"/>
        <v>#DIV/0!</v>
      </c>
      <c r="L21" s="9" t="e">
        <f t="shared" si="10"/>
        <v>#DIV/0!</v>
      </c>
      <c r="M21" s="9" t="e">
        <f t="shared" si="2"/>
        <v>#N/A</v>
      </c>
      <c r="N21" s="9" t="e">
        <f t="shared" si="3"/>
        <v>#NUM!</v>
      </c>
      <c r="O21" s="55">
        <f t="shared" si="4"/>
        <v>0</v>
      </c>
      <c r="P21" s="56">
        <f t="shared" si="11"/>
        <v>0</v>
      </c>
      <c r="W21" s="8" t="s">
        <v>56</v>
      </c>
      <c r="X21" s="18">
        <v>1000</v>
      </c>
      <c r="Y21" s="18">
        <v>132</v>
      </c>
      <c r="Z21" s="9">
        <v>264</v>
      </c>
      <c r="AA21" s="10">
        <v>12</v>
      </c>
      <c r="AB21" s="11">
        <f t="shared" si="12"/>
        <v>4.5454545454545456E-2</v>
      </c>
      <c r="AC21" s="27">
        <v>87.5</v>
      </c>
      <c r="AD21" s="27" t="s">
        <v>20</v>
      </c>
      <c r="AE21" s="22">
        <v>1</v>
      </c>
      <c r="AG21" s="82">
        <f t="shared" si="5"/>
        <v>0</v>
      </c>
      <c r="AH21" s="2">
        <f t="shared" si="13"/>
        <v>0</v>
      </c>
      <c r="AI21" s="2" t="e">
        <f t="shared" si="6"/>
        <v>#N/A</v>
      </c>
      <c r="AJ21" s="2" t="e">
        <f t="shared" si="14"/>
        <v>#NUM!</v>
      </c>
      <c r="AK21" s="84">
        <f t="shared" si="15"/>
        <v>1</v>
      </c>
      <c r="AL21" s="2">
        <f t="shared" si="16"/>
        <v>0</v>
      </c>
    </row>
    <row r="22" spans="1:43" x14ac:dyDescent="0.25">
      <c r="A22" s="8" t="s">
        <v>57</v>
      </c>
      <c r="B22" s="18">
        <v>1500</v>
      </c>
      <c r="C22" s="18">
        <v>0</v>
      </c>
      <c r="D22" s="9">
        <v>120</v>
      </c>
      <c r="E22" s="10">
        <v>24</v>
      </c>
      <c r="F22" s="11">
        <f t="shared" si="0"/>
        <v>0.2</v>
      </c>
      <c r="G22" s="71">
        <f t="shared" si="9"/>
        <v>62.5</v>
      </c>
      <c r="H22" s="59" t="s">
        <v>3</v>
      </c>
      <c r="I22" s="22">
        <v>1</v>
      </c>
      <c r="J22" s="22"/>
      <c r="K22" s="22" t="e">
        <f t="shared" si="1"/>
        <v>#DIV/0!</v>
      </c>
      <c r="L22" s="9" t="e">
        <f t="shared" si="10"/>
        <v>#DIV/0!</v>
      </c>
      <c r="M22" s="9" t="e">
        <f t="shared" si="2"/>
        <v>#N/A</v>
      </c>
      <c r="N22" s="9" t="e">
        <f t="shared" si="3"/>
        <v>#NUM!</v>
      </c>
      <c r="O22" s="55">
        <f t="shared" si="4"/>
        <v>1</v>
      </c>
      <c r="P22" s="56">
        <f t="shared" si="11"/>
        <v>0</v>
      </c>
      <c r="W22" s="8" t="s">
        <v>57</v>
      </c>
      <c r="X22" s="18">
        <v>1500</v>
      </c>
      <c r="Y22" s="18">
        <v>132</v>
      </c>
      <c r="Z22" s="9">
        <v>264</v>
      </c>
      <c r="AA22" s="10">
        <v>12</v>
      </c>
      <c r="AB22" s="11">
        <f t="shared" si="12"/>
        <v>4.5454545454545456E-2</v>
      </c>
      <c r="AC22" s="27">
        <v>132</v>
      </c>
      <c r="AD22" s="27" t="s">
        <v>20</v>
      </c>
      <c r="AE22" s="22">
        <v>1</v>
      </c>
      <c r="AG22" s="82">
        <f t="shared" si="5"/>
        <v>0</v>
      </c>
      <c r="AH22" s="2">
        <f t="shared" si="13"/>
        <v>0</v>
      </c>
      <c r="AI22" s="2" t="e">
        <f t="shared" si="6"/>
        <v>#N/A</v>
      </c>
      <c r="AJ22" s="2" t="e">
        <f t="shared" si="14"/>
        <v>#NUM!</v>
      </c>
      <c r="AK22" s="84">
        <f t="shared" si="15"/>
        <v>1</v>
      </c>
      <c r="AL22" s="2">
        <f t="shared" si="16"/>
        <v>0</v>
      </c>
    </row>
    <row r="23" spans="1:43" x14ac:dyDescent="0.25">
      <c r="A23" s="8" t="s">
        <v>58</v>
      </c>
      <c r="B23" s="18">
        <v>2000</v>
      </c>
      <c r="C23" s="18">
        <v>0</v>
      </c>
      <c r="D23" s="9">
        <v>120</v>
      </c>
      <c r="E23" s="10">
        <v>24</v>
      </c>
      <c r="F23" s="11">
        <f t="shared" si="0"/>
        <v>0.2</v>
      </c>
      <c r="G23" s="71">
        <f t="shared" si="9"/>
        <v>83.34</v>
      </c>
      <c r="H23" s="59" t="s">
        <v>3</v>
      </c>
      <c r="I23" s="22">
        <v>1</v>
      </c>
      <c r="J23" s="22"/>
      <c r="K23" s="22" t="e">
        <f t="shared" si="1"/>
        <v>#DIV/0!</v>
      </c>
      <c r="L23" s="9" t="e">
        <f t="shared" si="10"/>
        <v>#DIV/0!</v>
      </c>
      <c r="M23" s="9" t="e">
        <f t="shared" si="2"/>
        <v>#N/A</v>
      </c>
      <c r="N23" s="9" t="e">
        <f t="shared" si="3"/>
        <v>#NUM!</v>
      </c>
      <c r="O23" s="55">
        <f t="shared" si="4"/>
        <v>1</v>
      </c>
      <c r="P23" s="56">
        <f t="shared" si="11"/>
        <v>0</v>
      </c>
      <c r="R23" s="25"/>
      <c r="S23" s="25"/>
      <c r="W23" s="8" t="s">
        <v>58</v>
      </c>
      <c r="X23" s="18">
        <v>2000</v>
      </c>
      <c r="Y23" s="18">
        <v>132</v>
      </c>
      <c r="Z23" s="9">
        <v>264</v>
      </c>
      <c r="AA23" s="10">
        <v>12</v>
      </c>
      <c r="AB23" s="11">
        <f t="shared" si="12"/>
        <v>4.5454545454545456E-2</v>
      </c>
      <c r="AC23" s="27">
        <v>175</v>
      </c>
      <c r="AD23" s="27" t="s">
        <v>20</v>
      </c>
      <c r="AE23" s="22">
        <v>1</v>
      </c>
      <c r="AG23" s="82">
        <f t="shared" si="5"/>
        <v>0</v>
      </c>
      <c r="AH23" s="2">
        <f t="shared" si="13"/>
        <v>0</v>
      </c>
      <c r="AI23" s="2" t="e">
        <f t="shared" si="6"/>
        <v>#N/A</v>
      </c>
      <c r="AJ23" s="2" t="e">
        <f t="shared" si="14"/>
        <v>#NUM!</v>
      </c>
      <c r="AK23" s="84">
        <f t="shared" si="15"/>
        <v>1</v>
      </c>
      <c r="AL23" s="2">
        <f t="shared" si="16"/>
        <v>0</v>
      </c>
      <c r="AN23" s="25"/>
      <c r="AO23" s="25"/>
    </row>
    <row r="24" spans="1:43" x14ac:dyDescent="0.25">
      <c r="A24" s="8" t="s">
        <v>59</v>
      </c>
      <c r="B24" s="18">
        <v>3000</v>
      </c>
      <c r="C24" s="18">
        <v>0</v>
      </c>
      <c r="D24" s="9">
        <v>120</v>
      </c>
      <c r="E24" s="10">
        <v>24</v>
      </c>
      <c r="F24" s="11">
        <f t="shared" si="0"/>
        <v>0.2</v>
      </c>
      <c r="G24" s="71">
        <f t="shared" si="9"/>
        <v>125</v>
      </c>
      <c r="H24" s="59" t="s">
        <v>3</v>
      </c>
      <c r="I24" s="22">
        <v>1</v>
      </c>
      <c r="J24" s="22"/>
      <c r="K24" s="22" t="e">
        <f t="shared" si="1"/>
        <v>#DIV/0!</v>
      </c>
      <c r="L24" s="9" t="e">
        <f t="shared" si="10"/>
        <v>#DIV/0!</v>
      </c>
      <c r="M24" s="9" t="e">
        <f t="shared" si="2"/>
        <v>#N/A</v>
      </c>
      <c r="N24" s="9" t="e">
        <f t="shared" si="3"/>
        <v>#NUM!</v>
      </c>
      <c r="O24" s="55">
        <f t="shared" si="4"/>
        <v>1</v>
      </c>
      <c r="P24" s="56">
        <f t="shared" si="11"/>
        <v>0</v>
      </c>
      <c r="R24" s="25"/>
      <c r="S24" s="26"/>
      <c r="W24" s="8" t="s">
        <v>59</v>
      </c>
      <c r="X24" s="18">
        <v>3000</v>
      </c>
      <c r="Y24" s="18">
        <v>132</v>
      </c>
      <c r="Z24" s="9">
        <v>264</v>
      </c>
      <c r="AA24" s="10">
        <v>12</v>
      </c>
      <c r="AB24" s="11">
        <f t="shared" si="12"/>
        <v>4.5454545454545456E-2</v>
      </c>
      <c r="AC24" s="27">
        <v>263</v>
      </c>
      <c r="AD24" s="27" t="s">
        <v>20</v>
      </c>
      <c r="AE24" s="22">
        <v>1</v>
      </c>
      <c r="AG24" s="82">
        <f t="shared" si="5"/>
        <v>0</v>
      </c>
      <c r="AH24" s="2">
        <f t="shared" si="13"/>
        <v>0</v>
      </c>
      <c r="AI24" s="2" t="e">
        <f t="shared" si="6"/>
        <v>#N/A</v>
      </c>
      <c r="AJ24" s="2" t="e">
        <f t="shared" si="14"/>
        <v>#NUM!</v>
      </c>
      <c r="AK24" s="84">
        <f t="shared" si="15"/>
        <v>1</v>
      </c>
      <c r="AL24" s="2">
        <f t="shared" si="16"/>
        <v>0</v>
      </c>
      <c r="AN24" s="25"/>
      <c r="AO24" s="25"/>
    </row>
    <row r="25" spans="1:43" x14ac:dyDescent="0.25">
      <c r="A25" s="8" t="s">
        <v>60</v>
      </c>
      <c r="B25" s="18">
        <v>5000</v>
      </c>
      <c r="C25" s="18">
        <v>0</v>
      </c>
      <c r="D25" s="9">
        <v>120</v>
      </c>
      <c r="E25" s="10">
        <v>24</v>
      </c>
      <c r="F25" s="11">
        <f t="shared" si="0"/>
        <v>0.2</v>
      </c>
      <c r="G25" s="71">
        <f t="shared" si="9"/>
        <v>208.34</v>
      </c>
      <c r="H25" s="59" t="s">
        <v>3</v>
      </c>
      <c r="I25" s="22">
        <v>1</v>
      </c>
      <c r="J25" s="22"/>
      <c r="K25" s="22" t="e">
        <f t="shared" si="1"/>
        <v>#DIV/0!</v>
      </c>
      <c r="L25" s="9" t="e">
        <f t="shared" si="10"/>
        <v>#DIV/0!</v>
      </c>
      <c r="M25" s="9" t="e">
        <f t="shared" si="2"/>
        <v>#N/A</v>
      </c>
      <c r="N25" s="9" t="e">
        <f t="shared" si="3"/>
        <v>#NUM!</v>
      </c>
      <c r="O25" s="55">
        <f t="shared" si="4"/>
        <v>1</v>
      </c>
      <c r="P25" s="56">
        <f t="shared" si="11"/>
        <v>0</v>
      </c>
      <c r="R25" s="25"/>
      <c r="S25" s="25"/>
      <c r="W25" s="8" t="s">
        <v>60</v>
      </c>
      <c r="X25" s="18">
        <v>5000</v>
      </c>
      <c r="Y25" s="18">
        <v>132</v>
      </c>
      <c r="Z25" s="9">
        <v>264</v>
      </c>
      <c r="AA25" s="10">
        <v>12</v>
      </c>
      <c r="AB25" s="11">
        <f t="shared" si="12"/>
        <v>4.5454545454545456E-2</v>
      </c>
      <c r="AC25" s="27">
        <v>437</v>
      </c>
      <c r="AD25" s="27" t="s">
        <v>20</v>
      </c>
      <c r="AE25" s="22">
        <v>1</v>
      </c>
      <c r="AG25" s="82">
        <f t="shared" si="5"/>
        <v>0</v>
      </c>
      <c r="AH25" s="2">
        <f t="shared" si="13"/>
        <v>0</v>
      </c>
      <c r="AI25" s="2" t="e">
        <f t="shared" si="6"/>
        <v>#N/A</v>
      </c>
      <c r="AJ25" s="2" t="e">
        <f t="shared" si="14"/>
        <v>#NUM!</v>
      </c>
      <c r="AK25" s="84">
        <f t="shared" si="15"/>
        <v>1</v>
      </c>
      <c r="AL25" s="2">
        <f t="shared" si="16"/>
        <v>0</v>
      </c>
      <c r="AN25" s="25"/>
      <c r="AO25" s="25"/>
    </row>
    <row r="26" spans="1:43" x14ac:dyDescent="0.25">
      <c r="A26" s="8" t="s">
        <v>61</v>
      </c>
      <c r="B26" s="18">
        <v>7500</v>
      </c>
      <c r="C26" s="18">
        <v>0</v>
      </c>
      <c r="D26" s="9">
        <v>120</v>
      </c>
      <c r="E26" s="10">
        <v>24</v>
      </c>
      <c r="F26" s="11">
        <f t="shared" si="0"/>
        <v>0.2</v>
      </c>
      <c r="G26" s="71">
        <f t="shared" si="9"/>
        <v>312.5</v>
      </c>
      <c r="H26" s="59" t="s">
        <v>3</v>
      </c>
      <c r="I26" s="22">
        <v>1</v>
      </c>
      <c r="J26" s="22"/>
      <c r="K26" s="22" t="e">
        <f t="shared" si="1"/>
        <v>#DIV/0!</v>
      </c>
      <c r="L26" s="9" t="e">
        <f t="shared" si="10"/>
        <v>#DIV/0!</v>
      </c>
      <c r="M26" s="9" t="e">
        <f t="shared" si="2"/>
        <v>#N/A</v>
      </c>
      <c r="N26" s="9" t="e">
        <f t="shared" si="3"/>
        <v>#NUM!</v>
      </c>
      <c r="O26" s="55">
        <f t="shared" si="4"/>
        <v>1</v>
      </c>
      <c r="P26" s="56">
        <f t="shared" si="11"/>
        <v>0</v>
      </c>
      <c r="R26" s="25"/>
      <c r="S26" s="25"/>
      <c r="W26" s="8" t="s">
        <v>61</v>
      </c>
      <c r="X26" s="18">
        <v>7500</v>
      </c>
      <c r="Y26" s="18">
        <v>132</v>
      </c>
      <c r="Z26" s="9">
        <v>264</v>
      </c>
      <c r="AA26" s="10">
        <v>12</v>
      </c>
      <c r="AB26" s="11">
        <f t="shared" si="12"/>
        <v>4.5454545454545456E-2</v>
      </c>
      <c r="AC26" s="27">
        <v>655</v>
      </c>
      <c r="AD26" s="27" t="s">
        <v>20</v>
      </c>
      <c r="AE26" s="22">
        <v>1</v>
      </c>
      <c r="AG26" s="82">
        <f t="shared" si="5"/>
        <v>0</v>
      </c>
      <c r="AH26" s="2">
        <f t="shared" si="13"/>
        <v>0</v>
      </c>
      <c r="AI26" s="2" t="e">
        <f t="shared" si="6"/>
        <v>#N/A</v>
      </c>
      <c r="AJ26" s="2" t="e">
        <f t="shared" si="14"/>
        <v>#NUM!</v>
      </c>
      <c r="AK26" s="84">
        <f t="shared" si="15"/>
        <v>1</v>
      </c>
      <c r="AL26" s="2">
        <f t="shared" si="16"/>
        <v>0</v>
      </c>
      <c r="AN26" s="68"/>
      <c r="AO26" s="25"/>
    </row>
    <row r="27" spans="1:43" ht="15.75" thickBot="1" x14ac:dyDescent="0.3">
      <c r="A27" s="13" t="s">
        <v>62</v>
      </c>
      <c r="B27" s="24">
        <v>10000</v>
      </c>
      <c r="C27" s="24">
        <v>0</v>
      </c>
      <c r="D27" s="14">
        <v>120</v>
      </c>
      <c r="E27" s="15">
        <v>24</v>
      </c>
      <c r="F27" s="16">
        <f t="shared" si="0"/>
        <v>0.2</v>
      </c>
      <c r="G27" s="72">
        <f t="shared" si="9"/>
        <v>416.67</v>
      </c>
      <c r="H27" s="60" t="s">
        <v>3</v>
      </c>
      <c r="I27" s="22">
        <v>1</v>
      </c>
      <c r="J27" s="22"/>
      <c r="K27" s="22" t="e">
        <f t="shared" si="1"/>
        <v>#DIV/0!</v>
      </c>
      <c r="L27" s="9" t="e">
        <f t="shared" si="10"/>
        <v>#DIV/0!</v>
      </c>
      <c r="M27" s="9" t="e">
        <f t="shared" si="2"/>
        <v>#N/A</v>
      </c>
      <c r="N27" s="9" t="e">
        <f t="shared" si="3"/>
        <v>#NUM!</v>
      </c>
      <c r="O27" s="55">
        <f t="shared" si="4"/>
        <v>1</v>
      </c>
      <c r="P27" s="56">
        <f t="shared" si="11"/>
        <v>0</v>
      </c>
      <c r="R27" s="25"/>
      <c r="S27" s="25"/>
      <c r="W27" s="13" t="s">
        <v>62</v>
      </c>
      <c r="X27" s="24">
        <v>10000</v>
      </c>
      <c r="Y27" s="24">
        <v>132</v>
      </c>
      <c r="Z27" s="14">
        <v>264</v>
      </c>
      <c r="AA27" s="15">
        <v>12</v>
      </c>
      <c r="AB27" s="16">
        <f t="shared" si="12"/>
        <v>4.5454545454545456E-2</v>
      </c>
      <c r="AC27" s="27">
        <v>875</v>
      </c>
      <c r="AD27" s="27" t="s">
        <v>20</v>
      </c>
      <c r="AE27" s="22">
        <v>1</v>
      </c>
      <c r="AG27" s="82">
        <f t="shared" si="5"/>
        <v>0</v>
      </c>
      <c r="AH27" s="2">
        <f t="shared" si="13"/>
        <v>0</v>
      </c>
      <c r="AI27" s="2" t="e">
        <f t="shared" si="6"/>
        <v>#N/A</v>
      </c>
      <c r="AJ27" s="2" t="e">
        <f t="shared" si="14"/>
        <v>#NUM!</v>
      </c>
      <c r="AK27" s="84">
        <f t="shared" si="15"/>
        <v>1</v>
      </c>
      <c r="AL27" s="2">
        <f t="shared" si="16"/>
        <v>0</v>
      </c>
      <c r="AN27" s="25"/>
      <c r="AO27" s="25"/>
    </row>
    <row r="28" spans="1:43" x14ac:dyDescent="0.25">
      <c r="A28" s="8" t="s">
        <v>50</v>
      </c>
      <c r="B28" s="18">
        <v>50</v>
      </c>
      <c r="C28" s="18">
        <v>120</v>
      </c>
      <c r="D28" s="9">
        <v>240</v>
      </c>
      <c r="E28" s="10">
        <v>24</v>
      </c>
      <c r="F28" s="11">
        <f t="shared" ref="F28:F40" si="17">E28/D28</f>
        <v>0.1</v>
      </c>
      <c r="G28" s="73">
        <f t="shared" si="9"/>
        <v>2.09</v>
      </c>
      <c r="H28" s="10" t="s">
        <v>25</v>
      </c>
      <c r="I28" s="22">
        <v>1</v>
      </c>
      <c r="J28" s="22"/>
      <c r="K28" s="22" t="e">
        <f t="shared" si="1"/>
        <v>#DIV/0!</v>
      </c>
      <c r="L28" s="9" t="e">
        <f t="shared" si="10"/>
        <v>#DIV/0!</v>
      </c>
      <c r="M28" s="9" t="e">
        <f t="shared" si="2"/>
        <v>#N/A</v>
      </c>
      <c r="N28" s="9" t="e">
        <f t="shared" si="3"/>
        <v>#NUM!</v>
      </c>
      <c r="O28" s="55">
        <f t="shared" si="4"/>
        <v>0</v>
      </c>
      <c r="P28" s="56">
        <f t="shared" si="11"/>
        <v>0</v>
      </c>
      <c r="R28" s="25"/>
      <c r="S28" s="25"/>
      <c r="W28" s="3" t="s">
        <v>50</v>
      </c>
      <c r="X28" s="23">
        <v>50</v>
      </c>
      <c r="Y28" s="23">
        <v>132</v>
      </c>
      <c r="Z28" s="4">
        <v>264</v>
      </c>
      <c r="AA28" s="5">
        <v>24</v>
      </c>
      <c r="AB28" s="6">
        <f t="shared" si="12"/>
        <v>9.0909090909090912E-2</v>
      </c>
      <c r="AC28" s="28">
        <v>2.2799999999999998</v>
      </c>
      <c r="AD28" s="28" t="s">
        <v>21</v>
      </c>
      <c r="AE28" s="22">
        <v>1</v>
      </c>
      <c r="AG28" s="82">
        <f t="shared" si="5"/>
        <v>0</v>
      </c>
      <c r="AH28" s="2">
        <f t="shared" si="13"/>
        <v>0</v>
      </c>
      <c r="AI28" s="2" t="e">
        <f t="shared" si="6"/>
        <v>#N/A</v>
      </c>
      <c r="AJ28" s="2" t="e">
        <f t="shared" si="14"/>
        <v>#NUM!</v>
      </c>
      <c r="AK28" s="84">
        <f t="shared" si="15"/>
        <v>0</v>
      </c>
      <c r="AL28" s="2">
        <f t="shared" si="16"/>
        <v>0</v>
      </c>
      <c r="AN28" s="25"/>
      <c r="AO28" s="25"/>
    </row>
    <row r="29" spans="1:43" x14ac:dyDescent="0.25">
      <c r="A29" s="8" t="s">
        <v>51</v>
      </c>
      <c r="B29" s="18">
        <v>100</v>
      </c>
      <c r="C29" s="18">
        <v>120</v>
      </c>
      <c r="D29" s="9">
        <v>240</v>
      </c>
      <c r="E29" s="10">
        <v>24</v>
      </c>
      <c r="F29" s="11">
        <f t="shared" si="17"/>
        <v>0.1</v>
      </c>
      <c r="G29" s="73">
        <f t="shared" si="9"/>
        <v>4.17</v>
      </c>
      <c r="H29" s="10" t="s">
        <v>25</v>
      </c>
      <c r="I29" s="22">
        <v>1</v>
      </c>
      <c r="J29" s="22"/>
      <c r="K29" s="22" t="e">
        <f t="shared" si="1"/>
        <v>#DIV/0!</v>
      </c>
      <c r="L29" s="9" t="e">
        <f t="shared" si="10"/>
        <v>#DIV/0!</v>
      </c>
      <c r="M29" s="9" t="e">
        <f t="shared" si="2"/>
        <v>#N/A</v>
      </c>
      <c r="N29" s="9" t="e">
        <f t="shared" si="3"/>
        <v>#NUM!</v>
      </c>
      <c r="O29" s="55">
        <f t="shared" si="4"/>
        <v>0</v>
      </c>
      <c r="P29" s="56">
        <f t="shared" si="11"/>
        <v>0</v>
      </c>
      <c r="R29" s="25"/>
      <c r="S29" s="25"/>
      <c r="W29" s="8" t="s">
        <v>51</v>
      </c>
      <c r="X29" s="18">
        <v>100</v>
      </c>
      <c r="Y29" s="18">
        <v>132</v>
      </c>
      <c r="Z29" s="9">
        <v>264</v>
      </c>
      <c r="AA29" s="10">
        <v>24</v>
      </c>
      <c r="AB29" s="11">
        <f t="shared" si="12"/>
        <v>9.0909090909090912E-2</v>
      </c>
      <c r="AC29" s="28">
        <v>4.5599999999999996</v>
      </c>
      <c r="AD29" s="28" t="s">
        <v>21</v>
      </c>
      <c r="AE29" s="22">
        <v>1</v>
      </c>
      <c r="AG29" s="82">
        <f t="shared" si="5"/>
        <v>0</v>
      </c>
      <c r="AH29" s="2">
        <f t="shared" si="13"/>
        <v>0</v>
      </c>
      <c r="AI29" s="2" t="e">
        <f t="shared" si="6"/>
        <v>#N/A</v>
      </c>
      <c r="AJ29" s="2" t="e">
        <f t="shared" si="14"/>
        <v>#NUM!</v>
      </c>
      <c r="AK29" s="84">
        <f t="shared" si="15"/>
        <v>0</v>
      </c>
      <c r="AL29" s="2">
        <f t="shared" si="16"/>
        <v>0</v>
      </c>
      <c r="AN29" s="25"/>
      <c r="AO29" s="25"/>
    </row>
    <row r="30" spans="1:43" x14ac:dyDescent="0.25">
      <c r="A30" s="8" t="s">
        <v>52</v>
      </c>
      <c r="B30" s="18">
        <v>150</v>
      </c>
      <c r="C30" s="18">
        <v>120</v>
      </c>
      <c r="D30" s="9">
        <v>240</v>
      </c>
      <c r="E30" s="10">
        <v>24</v>
      </c>
      <c r="F30" s="11">
        <f t="shared" si="17"/>
        <v>0.1</v>
      </c>
      <c r="G30" s="73">
        <f t="shared" si="9"/>
        <v>6.25</v>
      </c>
      <c r="H30" s="10" t="s">
        <v>25</v>
      </c>
      <c r="I30" s="22">
        <v>1</v>
      </c>
      <c r="J30" s="22"/>
      <c r="K30" s="22" t="e">
        <f t="shared" si="1"/>
        <v>#DIV/0!</v>
      </c>
      <c r="L30" s="9" t="e">
        <f t="shared" si="10"/>
        <v>#DIV/0!</v>
      </c>
      <c r="M30" s="9" t="e">
        <f t="shared" si="2"/>
        <v>#N/A</v>
      </c>
      <c r="N30" s="9" t="e">
        <f t="shared" si="3"/>
        <v>#NUM!</v>
      </c>
      <c r="O30" s="55">
        <f t="shared" si="4"/>
        <v>0</v>
      </c>
      <c r="P30" s="56">
        <f t="shared" si="11"/>
        <v>0</v>
      </c>
      <c r="R30" s="25"/>
      <c r="S30" s="25"/>
      <c r="W30" s="8" t="s">
        <v>52</v>
      </c>
      <c r="X30" s="18">
        <v>150</v>
      </c>
      <c r="Y30" s="18">
        <v>132</v>
      </c>
      <c r="Z30" s="9">
        <v>264</v>
      </c>
      <c r="AA30" s="10">
        <v>24</v>
      </c>
      <c r="AB30" s="11">
        <f t="shared" si="12"/>
        <v>9.0909090909090912E-2</v>
      </c>
      <c r="AC30" s="28">
        <v>6.86</v>
      </c>
      <c r="AD30" s="28" t="s">
        <v>21</v>
      </c>
      <c r="AE30" s="22">
        <v>1</v>
      </c>
      <c r="AG30" s="82">
        <f t="shared" si="5"/>
        <v>0</v>
      </c>
      <c r="AH30" s="2">
        <f t="shared" si="13"/>
        <v>0</v>
      </c>
      <c r="AI30" s="2" t="e">
        <f t="shared" si="6"/>
        <v>#N/A</v>
      </c>
      <c r="AJ30" s="2" t="e">
        <f t="shared" si="14"/>
        <v>#NUM!</v>
      </c>
      <c r="AK30" s="84">
        <f t="shared" si="15"/>
        <v>0</v>
      </c>
      <c r="AL30" s="2">
        <f t="shared" si="16"/>
        <v>0</v>
      </c>
      <c r="AN30" s="25"/>
      <c r="AO30" s="25"/>
    </row>
    <row r="31" spans="1:43" x14ac:dyDescent="0.25">
      <c r="A31" s="8" t="s">
        <v>53</v>
      </c>
      <c r="B31" s="18">
        <v>250</v>
      </c>
      <c r="C31" s="18">
        <v>120</v>
      </c>
      <c r="D31" s="9">
        <v>240</v>
      </c>
      <c r="E31" s="10">
        <v>24</v>
      </c>
      <c r="F31" s="11">
        <f t="shared" si="17"/>
        <v>0.1</v>
      </c>
      <c r="G31" s="73">
        <f t="shared" si="9"/>
        <v>10.42</v>
      </c>
      <c r="H31" s="10" t="s">
        <v>25</v>
      </c>
      <c r="I31" s="22">
        <v>1</v>
      </c>
      <c r="J31" s="22"/>
      <c r="K31" s="22" t="e">
        <f t="shared" si="1"/>
        <v>#DIV/0!</v>
      </c>
      <c r="L31" s="9" t="e">
        <f t="shared" si="10"/>
        <v>#DIV/0!</v>
      </c>
      <c r="M31" s="9" t="e">
        <f t="shared" si="2"/>
        <v>#N/A</v>
      </c>
      <c r="N31" s="9" t="e">
        <f t="shared" si="3"/>
        <v>#NUM!</v>
      </c>
      <c r="O31" s="55">
        <f t="shared" si="4"/>
        <v>0</v>
      </c>
      <c r="P31" s="56">
        <f t="shared" si="11"/>
        <v>0</v>
      </c>
      <c r="R31" s="25"/>
      <c r="S31" s="25"/>
      <c r="W31" s="8" t="s">
        <v>53</v>
      </c>
      <c r="X31" s="18">
        <v>250</v>
      </c>
      <c r="Y31" s="18">
        <v>132</v>
      </c>
      <c r="Z31" s="9">
        <v>264</v>
      </c>
      <c r="AA31" s="10">
        <v>24</v>
      </c>
      <c r="AB31" s="11">
        <f t="shared" si="12"/>
        <v>9.0909090909090912E-2</v>
      </c>
      <c r="AC31" s="28">
        <v>11.4</v>
      </c>
      <c r="AD31" s="28" t="s">
        <v>21</v>
      </c>
      <c r="AE31" s="22">
        <v>1</v>
      </c>
      <c r="AG31" s="82">
        <f t="shared" si="5"/>
        <v>0</v>
      </c>
      <c r="AH31" s="2">
        <f t="shared" si="13"/>
        <v>0</v>
      </c>
      <c r="AI31" s="2" t="e">
        <f t="shared" si="6"/>
        <v>#N/A</v>
      </c>
      <c r="AJ31" s="2" t="e">
        <f t="shared" si="14"/>
        <v>#NUM!</v>
      </c>
      <c r="AK31" s="84">
        <f t="shared" si="15"/>
        <v>0</v>
      </c>
      <c r="AL31" s="2">
        <f t="shared" si="16"/>
        <v>0</v>
      </c>
      <c r="AN31" s="25"/>
      <c r="AO31" s="25"/>
    </row>
    <row r="32" spans="1:43" x14ac:dyDescent="0.25">
      <c r="A32" s="8" t="s">
        <v>54</v>
      </c>
      <c r="B32" s="18">
        <v>500</v>
      </c>
      <c r="C32" s="18">
        <v>120</v>
      </c>
      <c r="D32" s="9">
        <v>240</v>
      </c>
      <c r="E32" s="10">
        <v>24</v>
      </c>
      <c r="F32" s="11">
        <f t="shared" si="17"/>
        <v>0.1</v>
      </c>
      <c r="G32" s="73">
        <f t="shared" si="9"/>
        <v>20.84</v>
      </c>
      <c r="H32" s="10" t="s">
        <v>25</v>
      </c>
      <c r="I32" s="22">
        <v>1</v>
      </c>
      <c r="J32" s="22"/>
      <c r="K32" s="22" t="e">
        <f t="shared" si="1"/>
        <v>#DIV/0!</v>
      </c>
      <c r="L32" s="9" t="e">
        <f t="shared" si="10"/>
        <v>#DIV/0!</v>
      </c>
      <c r="M32" s="9" t="e">
        <f t="shared" si="2"/>
        <v>#N/A</v>
      </c>
      <c r="N32" s="9" t="e">
        <f t="shared" si="3"/>
        <v>#NUM!</v>
      </c>
      <c r="O32" s="55">
        <f t="shared" si="4"/>
        <v>0</v>
      </c>
      <c r="P32" s="56">
        <f t="shared" si="11"/>
        <v>0</v>
      </c>
      <c r="R32" s="25"/>
      <c r="S32" s="25"/>
      <c r="W32" s="8" t="s">
        <v>54</v>
      </c>
      <c r="X32" s="18">
        <v>500</v>
      </c>
      <c r="Y32" s="18">
        <v>132</v>
      </c>
      <c r="Z32" s="9">
        <v>264</v>
      </c>
      <c r="AA32" s="10">
        <v>24</v>
      </c>
      <c r="AB32" s="11">
        <f t="shared" si="12"/>
        <v>9.0909090909090912E-2</v>
      </c>
      <c r="AC32" s="28">
        <v>22.8</v>
      </c>
      <c r="AD32" s="28" t="s">
        <v>21</v>
      </c>
      <c r="AE32" s="22">
        <v>1</v>
      </c>
      <c r="AG32" s="82">
        <f t="shared" si="5"/>
        <v>0</v>
      </c>
      <c r="AH32" s="2">
        <f t="shared" si="13"/>
        <v>0</v>
      </c>
      <c r="AI32" s="2" t="e">
        <f t="shared" si="6"/>
        <v>#N/A</v>
      </c>
      <c r="AJ32" s="2" t="e">
        <f t="shared" si="14"/>
        <v>#NUM!</v>
      </c>
      <c r="AK32" s="84">
        <f t="shared" si="15"/>
        <v>0</v>
      </c>
      <c r="AL32" s="2">
        <f t="shared" si="16"/>
        <v>0</v>
      </c>
      <c r="AN32" s="25"/>
      <c r="AO32" s="25"/>
    </row>
    <row r="33" spans="1:41" x14ac:dyDescent="0.25">
      <c r="A33" s="8" t="s">
        <v>55</v>
      </c>
      <c r="B33" s="18">
        <v>750</v>
      </c>
      <c r="C33" s="18">
        <v>120</v>
      </c>
      <c r="D33" s="9">
        <v>240</v>
      </c>
      <c r="E33" s="10">
        <v>24</v>
      </c>
      <c r="F33" s="11">
        <f t="shared" si="17"/>
        <v>0.1</v>
      </c>
      <c r="G33" s="73">
        <f t="shared" si="9"/>
        <v>31.25</v>
      </c>
      <c r="H33" s="10" t="s">
        <v>25</v>
      </c>
      <c r="I33" s="22">
        <v>1</v>
      </c>
      <c r="J33" s="22"/>
      <c r="K33" s="22" t="e">
        <f t="shared" si="1"/>
        <v>#DIV/0!</v>
      </c>
      <c r="L33" s="9" t="e">
        <f t="shared" si="10"/>
        <v>#DIV/0!</v>
      </c>
      <c r="M33" s="9" t="e">
        <f t="shared" si="2"/>
        <v>#N/A</v>
      </c>
      <c r="N33" s="9" t="e">
        <f t="shared" si="3"/>
        <v>#NUM!</v>
      </c>
      <c r="O33" s="55">
        <f t="shared" si="4"/>
        <v>0</v>
      </c>
      <c r="P33" s="56">
        <f t="shared" si="11"/>
        <v>0</v>
      </c>
      <c r="R33" s="25"/>
      <c r="S33" s="25"/>
      <c r="W33" s="8" t="s">
        <v>55</v>
      </c>
      <c r="X33" s="18">
        <v>750</v>
      </c>
      <c r="Y33" s="18">
        <v>132</v>
      </c>
      <c r="Z33" s="9">
        <v>264</v>
      </c>
      <c r="AA33" s="10">
        <v>24</v>
      </c>
      <c r="AB33" s="11">
        <f t="shared" si="12"/>
        <v>9.0909090909090912E-2</v>
      </c>
      <c r="AC33" s="28">
        <v>34.4</v>
      </c>
      <c r="AD33" s="28" t="s">
        <v>21</v>
      </c>
      <c r="AE33" s="22">
        <v>1</v>
      </c>
      <c r="AG33" s="82">
        <f t="shared" si="5"/>
        <v>0</v>
      </c>
      <c r="AH33" s="2">
        <f t="shared" si="13"/>
        <v>0</v>
      </c>
      <c r="AI33" s="2" t="e">
        <f t="shared" si="6"/>
        <v>#N/A</v>
      </c>
      <c r="AJ33" s="2" t="e">
        <f t="shared" si="14"/>
        <v>#NUM!</v>
      </c>
      <c r="AK33" s="84">
        <f t="shared" si="15"/>
        <v>0</v>
      </c>
      <c r="AL33" s="2">
        <f t="shared" si="16"/>
        <v>0</v>
      </c>
      <c r="AN33" s="25"/>
      <c r="AO33" s="25"/>
    </row>
    <row r="34" spans="1:41" x14ac:dyDescent="0.25">
      <c r="A34" s="8" t="s">
        <v>56</v>
      </c>
      <c r="B34" s="18">
        <v>1000</v>
      </c>
      <c r="C34" s="18">
        <v>120</v>
      </c>
      <c r="D34" s="9">
        <v>240</v>
      </c>
      <c r="E34" s="10">
        <v>24</v>
      </c>
      <c r="F34" s="11">
        <f t="shared" si="17"/>
        <v>0.1</v>
      </c>
      <c r="G34" s="73">
        <f t="shared" ref="G34:G65" si="18">ROUNDUP(B34/E34,2)</f>
        <v>41.669999999999995</v>
      </c>
      <c r="H34" s="10" t="s">
        <v>25</v>
      </c>
      <c r="I34" s="22">
        <v>1</v>
      </c>
      <c r="J34" s="22"/>
      <c r="K34" s="22" t="e">
        <f t="shared" ref="K34:K65" si="19">IF(AND($S$7=F34:F34,C34&lt;$S$2,$S$2&lt;=D34),1,0)</f>
        <v>#DIV/0!</v>
      </c>
      <c r="L34" s="9" t="e">
        <f t="shared" si="10"/>
        <v>#DIV/0!</v>
      </c>
      <c r="M34" s="9" t="e">
        <f t="shared" ref="M34:M65" si="20">IF($T$14=E34,1,0)</f>
        <v>#N/A</v>
      </c>
      <c r="N34" s="9" t="e">
        <f t="shared" ref="N34:N65" si="21">IF($S$19&lt;=B34,1,0)</f>
        <v>#NUM!</v>
      </c>
      <c r="O34" s="55">
        <f t="shared" ref="O34:O65" si="22">IF($S$4&lt;=G34,1,0)</f>
        <v>0</v>
      </c>
      <c r="P34" s="56">
        <f t="shared" si="11"/>
        <v>0</v>
      </c>
      <c r="R34" s="25"/>
      <c r="S34" s="25"/>
      <c r="W34" s="8" t="s">
        <v>56</v>
      </c>
      <c r="X34" s="18">
        <v>1000</v>
      </c>
      <c r="Y34" s="18">
        <v>132</v>
      </c>
      <c r="Z34" s="9">
        <v>264</v>
      </c>
      <c r="AA34" s="10">
        <v>24</v>
      </c>
      <c r="AB34" s="11">
        <f t="shared" si="12"/>
        <v>9.0909090909090912E-2</v>
      </c>
      <c r="AC34" s="28">
        <v>45.8</v>
      </c>
      <c r="AD34" s="28" t="s">
        <v>21</v>
      </c>
      <c r="AE34" s="22">
        <v>1</v>
      </c>
      <c r="AG34" s="82">
        <f t="shared" ref="AG34:AG65" si="23">IF(AND($AO$7=AB34:AB34,Y34&lt;$AO$2,$AO$2&lt;=Z34),1,0)</f>
        <v>0</v>
      </c>
      <c r="AH34" s="2">
        <f t="shared" si="13"/>
        <v>0</v>
      </c>
      <c r="AI34" s="2" t="e">
        <f t="shared" ref="AI34:AI65" si="24">IF($AP$14=AA34,1,0)</f>
        <v>#N/A</v>
      </c>
      <c r="AJ34" s="2" t="e">
        <f t="shared" si="14"/>
        <v>#NUM!</v>
      </c>
      <c r="AK34" s="84">
        <f t="shared" si="15"/>
        <v>0</v>
      </c>
      <c r="AL34" s="2">
        <f t="shared" si="16"/>
        <v>0</v>
      </c>
      <c r="AN34" s="25"/>
      <c r="AO34" s="25"/>
    </row>
    <row r="35" spans="1:41" x14ac:dyDescent="0.25">
      <c r="A35" s="8" t="s">
        <v>57</v>
      </c>
      <c r="B35" s="18">
        <v>1500</v>
      </c>
      <c r="C35" s="18">
        <v>120</v>
      </c>
      <c r="D35" s="9">
        <v>240</v>
      </c>
      <c r="E35" s="10">
        <v>24</v>
      </c>
      <c r="F35" s="11">
        <f t="shared" si="17"/>
        <v>0.1</v>
      </c>
      <c r="G35" s="73">
        <f t="shared" si="18"/>
        <v>62.5</v>
      </c>
      <c r="H35" s="10" t="s">
        <v>25</v>
      </c>
      <c r="I35" s="22">
        <v>1</v>
      </c>
      <c r="J35" s="22"/>
      <c r="K35" s="22" t="e">
        <f t="shared" si="19"/>
        <v>#DIV/0!</v>
      </c>
      <c r="L35" s="9" t="e">
        <f t="shared" si="10"/>
        <v>#DIV/0!</v>
      </c>
      <c r="M35" s="9" t="e">
        <f t="shared" si="20"/>
        <v>#N/A</v>
      </c>
      <c r="N35" s="9" t="e">
        <f t="shared" si="21"/>
        <v>#NUM!</v>
      </c>
      <c r="O35" s="55">
        <f t="shared" si="22"/>
        <v>1</v>
      </c>
      <c r="P35" s="56">
        <f t="shared" si="11"/>
        <v>0</v>
      </c>
      <c r="R35" s="25"/>
      <c r="S35" s="25"/>
      <c r="W35" s="8" t="s">
        <v>57</v>
      </c>
      <c r="X35" s="18">
        <v>1500</v>
      </c>
      <c r="Y35" s="18">
        <v>132</v>
      </c>
      <c r="Z35" s="9">
        <v>264</v>
      </c>
      <c r="AA35" s="10">
        <v>24</v>
      </c>
      <c r="AB35" s="11">
        <f t="shared" si="12"/>
        <v>9.0909090909090912E-2</v>
      </c>
      <c r="AC35" s="28">
        <v>68.599999999999994</v>
      </c>
      <c r="AD35" s="28" t="s">
        <v>21</v>
      </c>
      <c r="AE35" s="22">
        <v>1</v>
      </c>
      <c r="AG35" s="82">
        <f t="shared" si="23"/>
        <v>0</v>
      </c>
      <c r="AH35" s="2">
        <f t="shared" si="13"/>
        <v>0</v>
      </c>
      <c r="AI35" s="2" t="e">
        <f t="shared" si="24"/>
        <v>#N/A</v>
      </c>
      <c r="AJ35" s="2" t="e">
        <f t="shared" si="14"/>
        <v>#NUM!</v>
      </c>
      <c r="AK35" s="84">
        <f t="shared" si="15"/>
        <v>1</v>
      </c>
      <c r="AL35" s="2">
        <f t="shared" si="16"/>
        <v>0</v>
      </c>
    </row>
    <row r="36" spans="1:41" x14ac:dyDescent="0.25">
      <c r="A36" s="8" t="s">
        <v>58</v>
      </c>
      <c r="B36" s="18">
        <v>2000</v>
      </c>
      <c r="C36" s="18">
        <v>120</v>
      </c>
      <c r="D36" s="9">
        <v>240</v>
      </c>
      <c r="E36" s="10">
        <v>24</v>
      </c>
      <c r="F36" s="11">
        <f t="shared" si="17"/>
        <v>0.1</v>
      </c>
      <c r="G36" s="73">
        <f t="shared" si="18"/>
        <v>83.34</v>
      </c>
      <c r="H36" s="10" t="s">
        <v>25</v>
      </c>
      <c r="I36" s="22">
        <v>1</v>
      </c>
      <c r="J36" s="22"/>
      <c r="K36" s="22" t="e">
        <f t="shared" si="19"/>
        <v>#DIV/0!</v>
      </c>
      <c r="L36" s="9" t="e">
        <f t="shared" si="10"/>
        <v>#DIV/0!</v>
      </c>
      <c r="M36" s="9" t="e">
        <f t="shared" si="20"/>
        <v>#N/A</v>
      </c>
      <c r="N36" s="9" t="e">
        <f t="shared" si="21"/>
        <v>#NUM!</v>
      </c>
      <c r="O36" s="55">
        <f t="shared" si="22"/>
        <v>1</v>
      </c>
      <c r="P36" s="56">
        <f t="shared" si="11"/>
        <v>0</v>
      </c>
      <c r="S36" s="25"/>
      <c r="W36" s="8" t="s">
        <v>58</v>
      </c>
      <c r="X36" s="18">
        <v>2000</v>
      </c>
      <c r="Y36" s="18">
        <v>132</v>
      </c>
      <c r="Z36" s="9">
        <v>264</v>
      </c>
      <c r="AA36" s="10">
        <v>24</v>
      </c>
      <c r="AB36" s="11">
        <f t="shared" si="12"/>
        <v>9.0909090909090912E-2</v>
      </c>
      <c r="AC36" s="28">
        <v>91.6</v>
      </c>
      <c r="AD36" s="28" t="s">
        <v>21</v>
      </c>
      <c r="AE36" s="22">
        <v>1</v>
      </c>
      <c r="AG36" s="82">
        <f t="shared" si="23"/>
        <v>0</v>
      </c>
      <c r="AH36" s="2">
        <f t="shared" si="13"/>
        <v>0</v>
      </c>
      <c r="AI36" s="2" t="e">
        <f t="shared" si="24"/>
        <v>#N/A</v>
      </c>
      <c r="AJ36" s="2" t="e">
        <f t="shared" si="14"/>
        <v>#NUM!</v>
      </c>
      <c r="AK36" s="84">
        <f t="shared" si="15"/>
        <v>1</v>
      </c>
      <c r="AL36" s="2">
        <f t="shared" si="16"/>
        <v>0</v>
      </c>
      <c r="AO36" s="25"/>
    </row>
    <row r="37" spans="1:41" x14ac:dyDescent="0.25">
      <c r="A37" s="8" t="s">
        <v>59</v>
      </c>
      <c r="B37" s="18">
        <v>3000</v>
      </c>
      <c r="C37" s="18">
        <v>120</v>
      </c>
      <c r="D37" s="9">
        <v>240</v>
      </c>
      <c r="E37" s="10">
        <v>24</v>
      </c>
      <c r="F37" s="11">
        <f t="shared" si="17"/>
        <v>0.1</v>
      </c>
      <c r="G37" s="73">
        <f t="shared" si="18"/>
        <v>125</v>
      </c>
      <c r="H37" s="10" t="s">
        <v>25</v>
      </c>
      <c r="I37" s="22">
        <v>1</v>
      </c>
      <c r="J37" s="22"/>
      <c r="K37" s="22" t="e">
        <f t="shared" si="19"/>
        <v>#DIV/0!</v>
      </c>
      <c r="L37" s="9" t="e">
        <f t="shared" si="10"/>
        <v>#DIV/0!</v>
      </c>
      <c r="M37" s="9" t="e">
        <f t="shared" si="20"/>
        <v>#N/A</v>
      </c>
      <c r="N37" s="9" t="e">
        <f t="shared" si="21"/>
        <v>#NUM!</v>
      </c>
      <c r="O37" s="55">
        <f t="shared" si="22"/>
        <v>1</v>
      </c>
      <c r="P37" s="56">
        <f t="shared" si="11"/>
        <v>0</v>
      </c>
      <c r="S37" s="25"/>
      <c r="W37" s="8" t="s">
        <v>59</v>
      </c>
      <c r="X37" s="18">
        <v>3000</v>
      </c>
      <c r="Y37" s="18">
        <v>132</v>
      </c>
      <c r="Z37" s="9">
        <v>264</v>
      </c>
      <c r="AA37" s="10">
        <v>24</v>
      </c>
      <c r="AB37" s="11">
        <f t="shared" si="12"/>
        <v>9.0909090909090912E-2</v>
      </c>
      <c r="AC37" s="28">
        <v>136</v>
      </c>
      <c r="AD37" s="28" t="s">
        <v>21</v>
      </c>
      <c r="AE37" s="22">
        <v>1</v>
      </c>
      <c r="AG37" s="82">
        <f t="shared" si="23"/>
        <v>0</v>
      </c>
      <c r="AH37" s="2">
        <f t="shared" si="13"/>
        <v>0</v>
      </c>
      <c r="AI37" s="2" t="e">
        <f t="shared" si="24"/>
        <v>#N/A</v>
      </c>
      <c r="AJ37" s="2" t="e">
        <f t="shared" si="14"/>
        <v>#NUM!</v>
      </c>
      <c r="AK37" s="84">
        <f t="shared" si="15"/>
        <v>1</v>
      </c>
      <c r="AL37" s="2">
        <f t="shared" si="16"/>
        <v>0</v>
      </c>
    </row>
    <row r="38" spans="1:41" x14ac:dyDescent="0.25">
      <c r="A38" s="8" t="s">
        <v>60</v>
      </c>
      <c r="B38" s="18">
        <v>5000</v>
      </c>
      <c r="C38" s="18">
        <v>120</v>
      </c>
      <c r="D38" s="9">
        <v>240</v>
      </c>
      <c r="E38" s="10">
        <v>24</v>
      </c>
      <c r="F38" s="11">
        <f t="shared" si="17"/>
        <v>0.1</v>
      </c>
      <c r="G38" s="73">
        <f t="shared" si="18"/>
        <v>208.34</v>
      </c>
      <c r="H38" s="10" t="s">
        <v>25</v>
      </c>
      <c r="I38" s="22">
        <v>1</v>
      </c>
      <c r="J38" s="22"/>
      <c r="K38" s="22" t="e">
        <f t="shared" si="19"/>
        <v>#DIV/0!</v>
      </c>
      <c r="L38" s="9" t="e">
        <f t="shared" si="10"/>
        <v>#DIV/0!</v>
      </c>
      <c r="M38" s="9" t="e">
        <f t="shared" si="20"/>
        <v>#N/A</v>
      </c>
      <c r="N38" s="9" t="e">
        <f t="shared" si="21"/>
        <v>#NUM!</v>
      </c>
      <c r="O38" s="55">
        <f t="shared" si="22"/>
        <v>1</v>
      </c>
      <c r="P38" s="56">
        <f t="shared" si="11"/>
        <v>0</v>
      </c>
      <c r="S38" s="25"/>
      <c r="W38" s="8" t="s">
        <v>60</v>
      </c>
      <c r="X38" s="18">
        <v>5000</v>
      </c>
      <c r="Y38" s="18">
        <v>132</v>
      </c>
      <c r="Z38" s="9">
        <v>264</v>
      </c>
      <c r="AA38" s="10">
        <v>24</v>
      </c>
      <c r="AB38" s="11">
        <f t="shared" si="12"/>
        <v>9.0909090909090912E-2</v>
      </c>
      <c r="AC38" s="28">
        <v>228</v>
      </c>
      <c r="AD38" s="28" t="s">
        <v>21</v>
      </c>
      <c r="AE38" s="22">
        <v>1</v>
      </c>
      <c r="AG38" s="82">
        <f t="shared" si="23"/>
        <v>0</v>
      </c>
      <c r="AH38" s="2">
        <f t="shared" si="13"/>
        <v>0</v>
      </c>
      <c r="AI38" s="2" t="e">
        <f t="shared" si="24"/>
        <v>#N/A</v>
      </c>
      <c r="AJ38" s="2" t="e">
        <f t="shared" si="14"/>
        <v>#NUM!</v>
      </c>
      <c r="AK38" s="84">
        <f t="shared" si="15"/>
        <v>1</v>
      </c>
      <c r="AL38" s="2">
        <f t="shared" si="16"/>
        <v>0</v>
      </c>
    </row>
    <row r="39" spans="1:41" x14ac:dyDescent="0.25">
      <c r="A39" s="8" t="s">
        <v>61</v>
      </c>
      <c r="B39" s="18">
        <v>7500</v>
      </c>
      <c r="C39" s="18">
        <v>120</v>
      </c>
      <c r="D39" s="9">
        <v>240</v>
      </c>
      <c r="E39" s="10">
        <v>24</v>
      </c>
      <c r="F39" s="11">
        <f t="shared" si="17"/>
        <v>0.1</v>
      </c>
      <c r="G39" s="73">
        <f t="shared" si="18"/>
        <v>312.5</v>
      </c>
      <c r="H39" s="10" t="s">
        <v>25</v>
      </c>
      <c r="I39" s="22">
        <v>1</v>
      </c>
      <c r="J39" s="22"/>
      <c r="K39" s="22" t="e">
        <f t="shared" si="19"/>
        <v>#DIV/0!</v>
      </c>
      <c r="L39" s="9" t="e">
        <f t="shared" si="10"/>
        <v>#DIV/0!</v>
      </c>
      <c r="M39" s="9" t="e">
        <f t="shared" si="20"/>
        <v>#N/A</v>
      </c>
      <c r="N39" s="9" t="e">
        <f t="shared" si="21"/>
        <v>#NUM!</v>
      </c>
      <c r="O39" s="55">
        <f t="shared" si="22"/>
        <v>1</v>
      </c>
      <c r="P39" s="56">
        <f t="shared" si="11"/>
        <v>0</v>
      </c>
      <c r="S39" s="25"/>
      <c r="W39" s="8" t="s">
        <v>61</v>
      </c>
      <c r="X39" s="18">
        <v>7500</v>
      </c>
      <c r="Y39" s="18">
        <v>132</v>
      </c>
      <c r="Z39" s="9">
        <v>264</v>
      </c>
      <c r="AA39" s="10">
        <v>24</v>
      </c>
      <c r="AB39" s="11">
        <f t="shared" si="12"/>
        <v>9.0909090909090912E-2</v>
      </c>
      <c r="AC39" s="28">
        <v>344</v>
      </c>
      <c r="AD39" s="28" t="s">
        <v>21</v>
      </c>
      <c r="AE39" s="22">
        <v>1</v>
      </c>
      <c r="AG39" s="82">
        <f t="shared" si="23"/>
        <v>0</v>
      </c>
      <c r="AH39" s="2">
        <f t="shared" si="13"/>
        <v>0</v>
      </c>
      <c r="AI39" s="2" t="e">
        <f t="shared" si="24"/>
        <v>#N/A</v>
      </c>
      <c r="AJ39" s="2" t="e">
        <f t="shared" si="14"/>
        <v>#NUM!</v>
      </c>
      <c r="AK39" s="84">
        <f t="shared" si="15"/>
        <v>1</v>
      </c>
      <c r="AL39" s="2">
        <f t="shared" si="16"/>
        <v>0</v>
      </c>
    </row>
    <row r="40" spans="1:41" ht="15.75" thickBot="1" x14ac:dyDescent="0.3">
      <c r="A40" s="8" t="s">
        <v>62</v>
      </c>
      <c r="B40" s="18">
        <v>10000</v>
      </c>
      <c r="C40" s="18">
        <v>120</v>
      </c>
      <c r="D40" s="9">
        <v>240</v>
      </c>
      <c r="E40" s="10">
        <v>24</v>
      </c>
      <c r="F40" s="11">
        <f t="shared" si="17"/>
        <v>0.1</v>
      </c>
      <c r="G40" s="73">
        <f t="shared" si="18"/>
        <v>416.67</v>
      </c>
      <c r="H40" s="10" t="s">
        <v>25</v>
      </c>
      <c r="I40" s="22">
        <v>1</v>
      </c>
      <c r="J40" s="22"/>
      <c r="K40" s="22" t="e">
        <f t="shared" si="19"/>
        <v>#DIV/0!</v>
      </c>
      <c r="L40" s="9" t="e">
        <f t="shared" si="10"/>
        <v>#DIV/0!</v>
      </c>
      <c r="M40" s="9" t="e">
        <f t="shared" si="20"/>
        <v>#N/A</v>
      </c>
      <c r="N40" s="9" t="e">
        <f t="shared" si="21"/>
        <v>#NUM!</v>
      </c>
      <c r="O40" s="55">
        <f t="shared" si="22"/>
        <v>1</v>
      </c>
      <c r="P40" s="56">
        <f t="shared" si="11"/>
        <v>0</v>
      </c>
      <c r="S40" s="25"/>
      <c r="W40" s="13" t="s">
        <v>62</v>
      </c>
      <c r="X40" s="24">
        <v>10000</v>
      </c>
      <c r="Y40" s="24">
        <v>132</v>
      </c>
      <c r="Z40" s="14">
        <v>264</v>
      </c>
      <c r="AA40" s="15">
        <v>24</v>
      </c>
      <c r="AB40" s="16">
        <f t="shared" si="12"/>
        <v>9.0909090909090912E-2</v>
      </c>
      <c r="AC40" s="28">
        <v>458</v>
      </c>
      <c r="AD40" s="28" t="s">
        <v>21</v>
      </c>
      <c r="AE40" s="22">
        <v>1</v>
      </c>
      <c r="AG40" s="82">
        <f t="shared" si="23"/>
        <v>0</v>
      </c>
      <c r="AH40" s="2">
        <f t="shared" si="13"/>
        <v>0</v>
      </c>
      <c r="AI40" s="2" t="e">
        <f t="shared" si="24"/>
        <v>#N/A</v>
      </c>
      <c r="AJ40" s="2" t="e">
        <f t="shared" si="14"/>
        <v>#NUM!</v>
      </c>
      <c r="AK40" s="84">
        <f t="shared" si="15"/>
        <v>1</v>
      </c>
      <c r="AL40" s="2">
        <f t="shared" si="16"/>
        <v>0</v>
      </c>
    </row>
    <row r="41" spans="1:41" x14ac:dyDescent="0.25">
      <c r="A41" s="3" t="s">
        <v>63</v>
      </c>
      <c r="B41" s="23">
        <v>50</v>
      </c>
      <c r="C41" s="23">
        <v>0</v>
      </c>
      <c r="D41" s="4">
        <v>240</v>
      </c>
      <c r="E41" s="5">
        <v>48</v>
      </c>
      <c r="F41" s="6">
        <f t="shared" ref="F41:F71" si="25">E41/D41</f>
        <v>0.2</v>
      </c>
      <c r="G41" s="74">
        <f t="shared" si="18"/>
        <v>1.05</v>
      </c>
      <c r="H41" s="5" t="s">
        <v>3</v>
      </c>
      <c r="I41" s="22">
        <v>1</v>
      </c>
      <c r="J41" s="22"/>
      <c r="K41" s="22" t="e">
        <f t="shared" si="19"/>
        <v>#DIV/0!</v>
      </c>
      <c r="L41" s="9" t="e">
        <f t="shared" si="10"/>
        <v>#DIV/0!</v>
      </c>
      <c r="M41" s="9" t="e">
        <f t="shared" si="20"/>
        <v>#N/A</v>
      </c>
      <c r="N41" s="9" t="e">
        <f t="shared" si="21"/>
        <v>#NUM!</v>
      </c>
      <c r="O41" s="55">
        <f t="shared" si="22"/>
        <v>0</v>
      </c>
      <c r="P41" s="56">
        <f t="shared" si="11"/>
        <v>0</v>
      </c>
      <c r="S41" s="25"/>
      <c r="W41" s="3" t="s">
        <v>63</v>
      </c>
      <c r="X41" s="23">
        <v>50</v>
      </c>
      <c r="Y41" s="23">
        <v>0</v>
      </c>
      <c r="Z41" s="4">
        <v>288</v>
      </c>
      <c r="AA41" s="5">
        <v>48</v>
      </c>
      <c r="AB41" s="6">
        <f t="shared" si="12"/>
        <v>0.16666666666666666</v>
      </c>
      <c r="AC41" s="29">
        <v>1.25</v>
      </c>
      <c r="AD41" s="29" t="s">
        <v>22</v>
      </c>
      <c r="AE41" s="22">
        <v>1</v>
      </c>
      <c r="AG41" s="82">
        <f t="shared" si="23"/>
        <v>0</v>
      </c>
      <c r="AH41" s="2">
        <f t="shared" si="13"/>
        <v>0</v>
      </c>
      <c r="AI41" s="2" t="e">
        <f t="shared" si="24"/>
        <v>#N/A</v>
      </c>
      <c r="AJ41" s="2" t="e">
        <f t="shared" si="14"/>
        <v>#NUM!</v>
      </c>
      <c r="AK41" s="84">
        <f t="shared" si="15"/>
        <v>0</v>
      </c>
      <c r="AL41" s="2">
        <f t="shared" si="16"/>
        <v>0</v>
      </c>
    </row>
    <row r="42" spans="1:41" x14ac:dyDescent="0.25">
      <c r="A42" s="8" t="s">
        <v>64</v>
      </c>
      <c r="B42" s="18">
        <v>100</v>
      </c>
      <c r="C42" s="18">
        <v>0</v>
      </c>
      <c r="D42" s="9">
        <v>240</v>
      </c>
      <c r="E42" s="10">
        <v>48</v>
      </c>
      <c r="F42" s="11">
        <f t="shared" si="25"/>
        <v>0.2</v>
      </c>
      <c r="G42" s="73">
        <f t="shared" si="18"/>
        <v>2.09</v>
      </c>
      <c r="H42" s="10" t="s">
        <v>3</v>
      </c>
      <c r="I42" s="22">
        <v>1</v>
      </c>
      <c r="J42" s="22"/>
      <c r="K42" s="22" t="e">
        <f t="shared" si="19"/>
        <v>#DIV/0!</v>
      </c>
      <c r="L42" s="9" t="e">
        <f t="shared" si="10"/>
        <v>#DIV/0!</v>
      </c>
      <c r="M42" s="9" t="e">
        <f t="shared" si="20"/>
        <v>#N/A</v>
      </c>
      <c r="N42" s="9" t="e">
        <f t="shared" si="21"/>
        <v>#NUM!</v>
      </c>
      <c r="O42" s="55">
        <f t="shared" si="22"/>
        <v>0</v>
      </c>
      <c r="P42" s="56">
        <f t="shared" si="11"/>
        <v>0</v>
      </c>
      <c r="S42" s="25"/>
      <c r="W42" s="8" t="s">
        <v>64</v>
      </c>
      <c r="X42" s="18">
        <v>100</v>
      </c>
      <c r="Y42" s="18">
        <v>0</v>
      </c>
      <c r="Z42" s="9">
        <v>288</v>
      </c>
      <c r="AA42" s="10">
        <v>48</v>
      </c>
      <c r="AB42" s="11">
        <f t="shared" si="12"/>
        <v>0.16666666666666666</v>
      </c>
      <c r="AC42" s="29">
        <v>2.5</v>
      </c>
      <c r="AD42" s="29" t="s">
        <v>22</v>
      </c>
      <c r="AE42" s="22">
        <v>1</v>
      </c>
      <c r="AG42" s="82">
        <f t="shared" si="23"/>
        <v>0</v>
      </c>
      <c r="AH42" s="2">
        <f t="shared" si="13"/>
        <v>0</v>
      </c>
      <c r="AI42" s="2" t="e">
        <f t="shared" si="24"/>
        <v>#N/A</v>
      </c>
      <c r="AJ42" s="2" t="e">
        <f t="shared" si="14"/>
        <v>#NUM!</v>
      </c>
      <c r="AK42" s="84">
        <f t="shared" si="15"/>
        <v>0</v>
      </c>
      <c r="AL42" s="2">
        <f t="shared" si="16"/>
        <v>0</v>
      </c>
    </row>
    <row r="43" spans="1:41" x14ac:dyDescent="0.25">
      <c r="A43" s="8" t="s">
        <v>65</v>
      </c>
      <c r="B43" s="18">
        <v>150</v>
      </c>
      <c r="C43" s="18">
        <v>0</v>
      </c>
      <c r="D43" s="9">
        <v>240</v>
      </c>
      <c r="E43" s="10">
        <v>48</v>
      </c>
      <c r="F43" s="11">
        <f t="shared" si="25"/>
        <v>0.2</v>
      </c>
      <c r="G43" s="73">
        <f t="shared" si="18"/>
        <v>3.13</v>
      </c>
      <c r="H43" s="10" t="s">
        <v>3</v>
      </c>
      <c r="I43" s="22">
        <v>1</v>
      </c>
      <c r="J43" s="22"/>
      <c r="K43" s="22" t="e">
        <f t="shared" si="19"/>
        <v>#DIV/0!</v>
      </c>
      <c r="L43" s="9" t="e">
        <f t="shared" si="10"/>
        <v>#DIV/0!</v>
      </c>
      <c r="M43" s="9" t="e">
        <f t="shared" si="20"/>
        <v>#N/A</v>
      </c>
      <c r="N43" s="9" t="e">
        <f t="shared" si="21"/>
        <v>#NUM!</v>
      </c>
      <c r="O43" s="55">
        <f t="shared" si="22"/>
        <v>0</v>
      </c>
      <c r="P43" s="56">
        <f t="shared" si="11"/>
        <v>0</v>
      </c>
      <c r="S43" s="25"/>
      <c r="W43" s="8" t="s">
        <v>65</v>
      </c>
      <c r="X43" s="18">
        <v>150</v>
      </c>
      <c r="Y43" s="18">
        <v>0</v>
      </c>
      <c r="Z43" s="9">
        <v>288</v>
      </c>
      <c r="AA43" s="10">
        <v>48</v>
      </c>
      <c r="AB43" s="11">
        <f t="shared" si="12"/>
        <v>0.16666666666666666</v>
      </c>
      <c r="AC43" s="29">
        <v>3.75</v>
      </c>
      <c r="AD43" s="29" t="s">
        <v>22</v>
      </c>
      <c r="AE43" s="22">
        <v>1</v>
      </c>
      <c r="AG43" s="82">
        <f t="shared" si="23"/>
        <v>0</v>
      </c>
      <c r="AH43" s="2">
        <f t="shared" si="13"/>
        <v>0</v>
      </c>
      <c r="AI43" s="2" t="e">
        <f t="shared" si="24"/>
        <v>#N/A</v>
      </c>
      <c r="AJ43" s="2" t="e">
        <f t="shared" si="14"/>
        <v>#NUM!</v>
      </c>
      <c r="AK43" s="84">
        <f t="shared" si="15"/>
        <v>0</v>
      </c>
      <c r="AL43" s="2">
        <f t="shared" si="16"/>
        <v>0</v>
      </c>
    </row>
    <row r="44" spans="1:41" x14ac:dyDescent="0.25">
      <c r="A44" s="8" t="s">
        <v>66</v>
      </c>
      <c r="B44" s="18">
        <v>250</v>
      </c>
      <c r="C44" s="18">
        <v>0</v>
      </c>
      <c r="D44" s="9">
        <v>240</v>
      </c>
      <c r="E44" s="10">
        <v>48</v>
      </c>
      <c r="F44" s="11">
        <f t="shared" si="25"/>
        <v>0.2</v>
      </c>
      <c r="G44" s="73">
        <f t="shared" si="18"/>
        <v>5.21</v>
      </c>
      <c r="H44" s="10" t="s">
        <v>3</v>
      </c>
      <c r="I44" s="22">
        <v>1</v>
      </c>
      <c r="J44" s="22"/>
      <c r="K44" s="22" t="e">
        <f t="shared" si="19"/>
        <v>#DIV/0!</v>
      </c>
      <c r="L44" s="9" t="e">
        <f t="shared" si="10"/>
        <v>#DIV/0!</v>
      </c>
      <c r="M44" s="9" t="e">
        <f t="shared" si="20"/>
        <v>#N/A</v>
      </c>
      <c r="N44" s="9" t="e">
        <f t="shared" si="21"/>
        <v>#NUM!</v>
      </c>
      <c r="O44" s="55">
        <f t="shared" si="22"/>
        <v>0</v>
      </c>
      <c r="P44" s="56">
        <f t="shared" si="11"/>
        <v>0</v>
      </c>
      <c r="S44" s="25"/>
      <c r="W44" s="8" t="s">
        <v>66</v>
      </c>
      <c r="X44" s="18">
        <v>250</v>
      </c>
      <c r="Y44" s="18">
        <v>0</v>
      </c>
      <c r="Z44" s="9">
        <v>288</v>
      </c>
      <c r="AA44" s="10">
        <v>48</v>
      </c>
      <c r="AB44" s="11">
        <f t="shared" si="12"/>
        <v>0.16666666666666666</v>
      </c>
      <c r="AC44" s="29">
        <v>6.25</v>
      </c>
      <c r="AD44" s="29" t="s">
        <v>22</v>
      </c>
      <c r="AE44" s="22">
        <v>1</v>
      </c>
      <c r="AG44" s="82">
        <f t="shared" si="23"/>
        <v>0</v>
      </c>
      <c r="AH44" s="2">
        <f t="shared" si="13"/>
        <v>0</v>
      </c>
      <c r="AI44" s="2" t="e">
        <f t="shared" si="24"/>
        <v>#N/A</v>
      </c>
      <c r="AJ44" s="2" t="e">
        <f t="shared" si="14"/>
        <v>#NUM!</v>
      </c>
      <c r="AK44" s="84">
        <f t="shared" si="15"/>
        <v>0</v>
      </c>
      <c r="AL44" s="2">
        <f t="shared" si="16"/>
        <v>0</v>
      </c>
    </row>
    <row r="45" spans="1:41" x14ac:dyDescent="0.25">
      <c r="A45" s="8" t="s">
        <v>67</v>
      </c>
      <c r="B45" s="18">
        <v>500</v>
      </c>
      <c r="C45" s="18">
        <v>0</v>
      </c>
      <c r="D45" s="9">
        <v>240</v>
      </c>
      <c r="E45" s="10">
        <v>48</v>
      </c>
      <c r="F45" s="11">
        <f t="shared" si="25"/>
        <v>0.2</v>
      </c>
      <c r="G45" s="73">
        <f t="shared" si="18"/>
        <v>10.42</v>
      </c>
      <c r="H45" s="10" t="s">
        <v>3</v>
      </c>
      <c r="I45" s="22">
        <v>1</v>
      </c>
      <c r="J45" s="22"/>
      <c r="K45" s="22" t="e">
        <f t="shared" si="19"/>
        <v>#DIV/0!</v>
      </c>
      <c r="L45" s="9" t="e">
        <f t="shared" si="10"/>
        <v>#DIV/0!</v>
      </c>
      <c r="M45" s="9" t="e">
        <f t="shared" si="20"/>
        <v>#N/A</v>
      </c>
      <c r="N45" s="9" t="e">
        <f t="shared" si="21"/>
        <v>#NUM!</v>
      </c>
      <c r="O45" s="55">
        <f t="shared" si="22"/>
        <v>0</v>
      </c>
      <c r="P45" s="56">
        <f t="shared" si="11"/>
        <v>0</v>
      </c>
      <c r="S45" s="25"/>
      <c r="W45" s="8" t="s">
        <v>67</v>
      </c>
      <c r="X45" s="18">
        <v>500</v>
      </c>
      <c r="Y45" s="18">
        <v>0</v>
      </c>
      <c r="Z45" s="9">
        <v>288</v>
      </c>
      <c r="AA45" s="10">
        <v>48</v>
      </c>
      <c r="AB45" s="11">
        <f t="shared" si="12"/>
        <v>0.16666666666666666</v>
      </c>
      <c r="AC45" s="29">
        <v>12.5</v>
      </c>
      <c r="AD45" s="29" t="s">
        <v>22</v>
      </c>
      <c r="AE45" s="22">
        <v>1</v>
      </c>
      <c r="AG45" s="82">
        <f t="shared" si="23"/>
        <v>0</v>
      </c>
      <c r="AH45" s="2">
        <f t="shared" si="13"/>
        <v>0</v>
      </c>
      <c r="AI45" s="2" t="e">
        <f t="shared" si="24"/>
        <v>#N/A</v>
      </c>
      <c r="AJ45" s="2" t="e">
        <f t="shared" si="14"/>
        <v>#NUM!</v>
      </c>
      <c r="AK45" s="84">
        <f t="shared" si="15"/>
        <v>0</v>
      </c>
      <c r="AL45" s="2">
        <f t="shared" si="16"/>
        <v>0</v>
      </c>
    </row>
    <row r="46" spans="1:41" x14ac:dyDescent="0.25">
      <c r="A46" s="8" t="s">
        <v>68</v>
      </c>
      <c r="B46" s="18">
        <v>750</v>
      </c>
      <c r="C46" s="18">
        <v>0</v>
      </c>
      <c r="D46" s="9">
        <v>240</v>
      </c>
      <c r="E46" s="10">
        <v>48</v>
      </c>
      <c r="F46" s="11">
        <f t="shared" si="25"/>
        <v>0.2</v>
      </c>
      <c r="G46" s="73">
        <f t="shared" si="18"/>
        <v>15.629999999999999</v>
      </c>
      <c r="H46" s="10" t="s">
        <v>3</v>
      </c>
      <c r="I46" s="22">
        <v>1</v>
      </c>
      <c r="J46" s="22"/>
      <c r="K46" s="22" t="e">
        <f t="shared" si="19"/>
        <v>#DIV/0!</v>
      </c>
      <c r="L46" s="9" t="e">
        <f t="shared" si="10"/>
        <v>#DIV/0!</v>
      </c>
      <c r="M46" s="9" t="e">
        <f t="shared" si="20"/>
        <v>#N/A</v>
      </c>
      <c r="N46" s="9" t="e">
        <f t="shared" si="21"/>
        <v>#NUM!</v>
      </c>
      <c r="O46" s="55">
        <f t="shared" si="22"/>
        <v>0</v>
      </c>
      <c r="P46" s="56">
        <f t="shared" si="11"/>
        <v>0</v>
      </c>
      <c r="S46" s="25"/>
      <c r="W46" s="8" t="s">
        <v>68</v>
      </c>
      <c r="X46" s="18">
        <v>750</v>
      </c>
      <c r="Y46" s="18">
        <v>0</v>
      </c>
      <c r="Z46" s="9">
        <v>288</v>
      </c>
      <c r="AA46" s="10">
        <v>48</v>
      </c>
      <c r="AB46" s="11">
        <f t="shared" si="12"/>
        <v>0.16666666666666666</v>
      </c>
      <c r="AC46" s="29">
        <v>18.75</v>
      </c>
      <c r="AD46" s="29" t="s">
        <v>22</v>
      </c>
      <c r="AE46" s="22">
        <v>1</v>
      </c>
      <c r="AG46" s="82">
        <f t="shared" si="23"/>
        <v>0</v>
      </c>
      <c r="AH46" s="2">
        <f t="shared" si="13"/>
        <v>0</v>
      </c>
      <c r="AI46" s="2" t="e">
        <f t="shared" si="24"/>
        <v>#N/A</v>
      </c>
      <c r="AJ46" s="2" t="e">
        <f t="shared" si="14"/>
        <v>#NUM!</v>
      </c>
      <c r="AK46" s="84">
        <f t="shared" si="15"/>
        <v>0</v>
      </c>
      <c r="AL46" s="2">
        <f t="shared" si="16"/>
        <v>0</v>
      </c>
    </row>
    <row r="47" spans="1:41" x14ac:dyDescent="0.25">
      <c r="A47" s="8" t="s">
        <v>69</v>
      </c>
      <c r="B47" s="18">
        <v>1000</v>
      </c>
      <c r="C47" s="18">
        <v>0</v>
      </c>
      <c r="D47" s="9">
        <v>240</v>
      </c>
      <c r="E47" s="10">
        <v>48</v>
      </c>
      <c r="F47" s="11">
        <f t="shared" si="25"/>
        <v>0.2</v>
      </c>
      <c r="G47" s="73">
        <f t="shared" si="18"/>
        <v>20.84</v>
      </c>
      <c r="H47" s="10" t="s">
        <v>3</v>
      </c>
      <c r="I47" s="22">
        <v>1</v>
      </c>
      <c r="J47" s="22"/>
      <c r="K47" s="22" t="e">
        <f t="shared" si="19"/>
        <v>#DIV/0!</v>
      </c>
      <c r="L47" s="9" t="e">
        <f t="shared" si="10"/>
        <v>#DIV/0!</v>
      </c>
      <c r="M47" s="9" t="e">
        <f t="shared" si="20"/>
        <v>#N/A</v>
      </c>
      <c r="N47" s="9" t="e">
        <f t="shared" si="21"/>
        <v>#NUM!</v>
      </c>
      <c r="O47" s="55">
        <f t="shared" si="22"/>
        <v>0</v>
      </c>
      <c r="P47" s="56">
        <f t="shared" si="11"/>
        <v>0</v>
      </c>
      <c r="S47" s="25"/>
      <c r="W47" s="8" t="s">
        <v>69</v>
      </c>
      <c r="X47" s="18">
        <v>1000</v>
      </c>
      <c r="Y47" s="18">
        <v>0</v>
      </c>
      <c r="Z47" s="9">
        <v>288</v>
      </c>
      <c r="AA47" s="10">
        <v>48</v>
      </c>
      <c r="AB47" s="11">
        <f t="shared" si="12"/>
        <v>0.16666666666666666</v>
      </c>
      <c r="AC47" s="29">
        <v>25</v>
      </c>
      <c r="AD47" s="29" t="s">
        <v>22</v>
      </c>
      <c r="AE47" s="22">
        <v>1</v>
      </c>
      <c r="AG47" s="82">
        <f t="shared" si="23"/>
        <v>0</v>
      </c>
      <c r="AH47" s="2">
        <f t="shared" si="13"/>
        <v>0</v>
      </c>
      <c r="AI47" s="2" t="e">
        <f t="shared" si="24"/>
        <v>#N/A</v>
      </c>
      <c r="AJ47" s="2" t="e">
        <f t="shared" si="14"/>
        <v>#NUM!</v>
      </c>
      <c r="AK47" s="84">
        <f t="shared" si="15"/>
        <v>0</v>
      </c>
      <c r="AL47" s="2">
        <f t="shared" si="16"/>
        <v>0</v>
      </c>
    </row>
    <row r="48" spans="1:41" x14ac:dyDescent="0.25">
      <c r="A48" s="8" t="s">
        <v>70</v>
      </c>
      <c r="B48" s="18">
        <v>1500</v>
      </c>
      <c r="C48" s="18">
        <v>0</v>
      </c>
      <c r="D48" s="9">
        <v>240</v>
      </c>
      <c r="E48" s="10">
        <v>48</v>
      </c>
      <c r="F48" s="11">
        <f t="shared" si="25"/>
        <v>0.2</v>
      </c>
      <c r="G48" s="73">
        <f t="shared" si="18"/>
        <v>31.25</v>
      </c>
      <c r="H48" s="10" t="s">
        <v>3</v>
      </c>
      <c r="I48" s="22">
        <v>1</v>
      </c>
      <c r="J48" s="22"/>
      <c r="K48" s="22" t="e">
        <f t="shared" si="19"/>
        <v>#DIV/0!</v>
      </c>
      <c r="L48" s="9" t="e">
        <f t="shared" si="10"/>
        <v>#DIV/0!</v>
      </c>
      <c r="M48" s="9" t="e">
        <f t="shared" si="20"/>
        <v>#N/A</v>
      </c>
      <c r="N48" s="9" t="e">
        <f t="shared" si="21"/>
        <v>#NUM!</v>
      </c>
      <c r="O48" s="55">
        <f t="shared" si="22"/>
        <v>0</v>
      </c>
      <c r="P48" s="56">
        <f t="shared" si="11"/>
        <v>0</v>
      </c>
      <c r="W48" s="8" t="s">
        <v>70</v>
      </c>
      <c r="X48" s="18">
        <v>1500</v>
      </c>
      <c r="Y48" s="18">
        <v>0</v>
      </c>
      <c r="Z48" s="9">
        <v>288</v>
      </c>
      <c r="AA48" s="10">
        <v>48</v>
      </c>
      <c r="AB48" s="11">
        <f t="shared" si="12"/>
        <v>0.16666666666666666</v>
      </c>
      <c r="AC48" s="29">
        <v>37.5</v>
      </c>
      <c r="AD48" s="29" t="s">
        <v>22</v>
      </c>
      <c r="AE48" s="22">
        <v>1</v>
      </c>
      <c r="AG48" s="82">
        <f t="shared" si="23"/>
        <v>0</v>
      </c>
      <c r="AH48" s="2">
        <f t="shared" si="13"/>
        <v>0</v>
      </c>
      <c r="AI48" s="2" t="e">
        <f t="shared" si="24"/>
        <v>#N/A</v>
      </c>
      <c r="AJ48" s="2" t="e">
        <f t="shared" si="14"/>
        <v>#NUM!</v>
      </c>
      <c r="AK48" s="84">
        <f t="shared" si="15"/>
        <v>0</v>
      </c>
      <c r="AL48" s="2">
        <f t="shared" si="16"/>
        <v>0</v>
      </c>
    </row>
    <row r="49" spans="1:38" x14ac:dyDescent="0.25">
      <c r="A49" s="8" t="s">
        <v>71</v>
      </c>
      <c r="B49" s="18">
        <v>2000</v>
      </c>
      <c r="C49" s="18">
        <v>0</v>
      </c>
      <c r="D49" s="9">
        <v>240</v>
      </c>
      <c r="E49" s="10">
        <v>48</v>
      </c>
      <c r="F49" s="11">
        <f t="shared" si="25"/>
        <v>0.2</v>
      </c>
      <c r="G49" s="73">
        <f t="shared" si="18"/>
        <v>41.669999999999995</v>
      </c>
      <c r="H49" s="10" t="s">
        <v>3</v>
      </c>
      <c r="I49" s="22">
        <v>1</v>
      </c>
      <c r="J49" s="22"/>
      <c r="K49" s="22" t="e">
        <f t="shared" si="19"/>
        <v>#DIV/0!</v>
      </c>
      <c r="L49" s="9" t="e">
        <f t="shared" si="10"/>
        <v>#DIV/0!</v>
      </c>
      <c r="M49" s="9" t="e">
        <f t="shared" si="20"/>
        <v>#N/A</v>
      </c>
      <c r="N49" s="9" t="e">
        <f t="shared" si="21"/>
        <v>#NUM!</v>
      </c>
      <c r="O49" s="55">
        <f t="shared" si="22"/>
        <v>0</v>
      </c>
      <c r="P49" s="56">
        <f t="shared" si="11"/>
        <v>0</v>
      </c>
      <c r="W49" s="8" t="s">
        <v>71</v>
      </c>
      <c r="X49" s="18">
        <v>2000</v>
      </c>
      <c r="Y49" s="18">
        <v>0</v>
      </c>
      <c r="Z49" s="9">
        <v>288</v>
      </c>
      <c r="AA49" s="10">
        <v>48</v>
      </c>
      <c r="AB49" s="11">
        <f t="shared" si="12"/>
        <v>0.16666666666666666</v>
      </c>
      <c r="AC49" s="29">
        <v>50</v>
      </c>
      <c r="AD49" s="29" t="s">
        <v>22</v>
      </c>
      <c r="AE49" s="22">
        <v>1</v>
      </c>
      <c r="AG49" s="82">
        <f t="shared" si="23"/>
        <v>0</v>
      </c>
      <c r="AH49" s="2">
        <f t="shared" si="13"/>
        <v>0</v>
      </c>
      <c r="AI49" s="2" t="e">
        <f t="shared" si="24"/>
        <v>#N/A</v>
      </c>
      <c r="AJ49" s="2" t="e">
        <f t="shared" si="14"/>
        <v>#NUM!</v>
      </c>
      <c r="AK49" s="84">
        <f t="shared" si="15"/>
        <v>0</v>
      </c>
      <c r="AL49" s="2">
        <f t="shared" si="16"/>
        <v>0</v>
      </c>
    </row>
    <row r="50" spans="1:38" x14ac:dyDescent="0.25">
      <c r="A50" s="8" t="s">
        <v>72</v>
      </c>
      <c r="B50" s="18">
        <v>3000</v>
      </c>
      <c r="C50" s="18">
        <v>0</v>
      </c>
      <c r="D50" s="9">
        <v>240</v>
      </c>
      <c r="E50" s="10">
        <v>48</v>
      </c>
      <c r="F50" s="11">
        <f t="shared" si="25"/>
        <v>0.2</v>
      </c>
      <c r="G50" s="73">
        <f t="shared" si="18"/>
        <v>62.5</v>
      </c>
      <c r="H50" s="10" t="s">
        <v>3</v>
      </c>
      <c r="I50" s="22">
        <v>1</v>
      </c>
      <c r="J50" s="22"/>
      <c r="K50" s="22" t="e">
        <f t="shared" si="19"/>
        <v>#DIV/0!</v>
      </c>
      <c r="L50" s="9" t="e">
        <f t="shared" si="10"/>
        <v>#DIV/0!</v>
      </c>
      <c r="M50" s="9" t="e">
        <f t="shared" si="20"/>
        <v>#N/A</v>
      </c>
      <c r="N50" s="9" t="e">
        <f t="shared" si="21"/>
        <v>#NUM!</v>
      </c>
      <c r="O50" s="55">
        <f t="shared" si="22"/>
        <v>1</v>
      </c>
      <c r="P50" s="56">
        <f t="shared" si="11"/>
        <v>0</v>
      </c>
      <c r="W50" s="8" t="s">
        <v>72</v>
      </c>
      <c r="X50" s="18">
        <v>3000</v>
      </c>
      <c r="Y50" s="18">
        <v>0</v>
      </c>
      <c r="Z50" s="9">
        <v>288</v>
      </c>
      <c r="AA50" s="10">
        <v>48</v>
      </c>
      <c r="AB50" s="11">
        <f t="shared" si="12"/>
        <v>0.16666666666666666</v>
      </c>
      <c r="AC50" s="29">
        <v>75</v>
      </c>
      <c r="AD50" s="29" t="s">
        <v>22</v>
      </c>
      <c r="AE50" s="22">
        <v>1</v>
      </c>
      <c r="AG50" s="82">
        <f t="shared" si="23"/>
        <v>0</v>
      </c>
      <c r="AH50" s="2">
        <f t="shared" si="13"/>
        <v>0</v>
      </c>
      <c r="AI50" s="2" t="e">
        <f t="shared" si="24"/>
        <v>#N/A</v>
      </c>
      <c r="AJ50" s="2" t="e">
        <f t="shared" si="14"/>
        <v>#NUM!</v>
      </c>
      <c r="AK50" s="84">
        <f t="shared" si="15"/>
        <v>1</v>
      </c>
      <c r="AL50" s="2">
        <f t="shared" si="16"/>
        <v>0</v>
      </c>
    </row>
    <row r="51" spans="1:38" x14ac:dyDescent="0.25">
      <c r="A51" s="8" t="s">
        <v>73</v>
      </c>
      <c r="B51" s="18">
        <v>5000</v>
      </c>
      <c r="C51" s="18">
        <v>0</v>
      </c>
      <c r="D51" s="9">
        <v>240</v>
      </c>
      <c r="E51" s="10">
        <v>48</v>
      </c>
      <c r="F51" s="11">
        <f t="shared" si="25"/>
        <v>0.2</v>
      </c>
      <c r="G51" s="73">
        <f t="shared" si="18"/>
        <v>104.17</v>
      </c>
      <c r="H51" s="10" t="s">
        <v>3</v>
      </c>
      <c r="I51" s="22">
        <v>1</v>
      </c>
      <c r="J51" s="22"/>
      <c r="K51" s="22" t="e">
        <f t="shared" si="19"/>
        <v>#DIV/0!</v>
      </c>
      <c r="L51" s="9" t="e">
        <f t="shared" si="10"/>
        <v>#DIV/0!</v>
      </c>
      <c r="M51" s="9" t="e">
        <f t="shared" si="20"/>
        <v>#N/A</v>
      </c>
      <c r="N51" s="9" t="e">
        <f t="shared" si="21"/>
        <v>#NUM!</v>
      </c>
      <c r="O51" s="55">
        <f t="shared" si="22"/>
        <v>1</v>
      </c>
      <c r="P51" s="56">
        <f t="shared" si="11"/>
        <v>0</v>
      </c>
      <c r="W51" s="8" t="s">
        <v>73</v>
      </c>
      <c r="X51" s="18">
        <v>5000</v>
      </c>
      <c r="Y51" s="18">
        <v>0</v>
      </c>
      <c r="Z51" s="9">
        <v>288</v>
      </c>
      <c r="AA51" s="10">
        <v>48</v>
      </c>
      <c r="AB51" s="11">
        <f t="shared" si="12"/>
        <v>0.16666666666666666</v>
      </c>
      <c r="AC51" s="29">
        <v>125</v>
      </c>
      <c r="AD51" s="29" t="s">
        <v>22</v>
      </c>
      <c r="AE51" s="22">
        <v>1</v>
      </c>
      <c r="AG51" s="82">
        <f t="shared" si="23"/>
        <v>0</v>
      </c>
      <c r="AH51" s="2">
        <f t="shared" si="13"/>
        <v>0</v>
      </c>
      <c r="AI51" s="2" t="e">
        <f t="shared" si="24"/>
        <v>#N/A</v>
      </c>
      <c r="AJ51" s="2" t="e">
        <f t="shared" si="14"/>
        <v>#NUM!</v>
      </c>
      <c r="AK51" s="84">
        <f t="shared" si="15"/>
        <v>1</v>
      </c>
      <c r="AL51" s="2">
        <f t="shared" si="16"/>
        <v>0</v>
      </c>
    </row>
    <row r="52" spans="1:38" x14ac:dyDescent="0.25">
      <c r="A52" s="8" t="s">
        <v>74</v>
      </c>
      <c r="B52" s="18">
        <v>7500</v>
      </c>
      <c r="C52" s="18">
        <v>0</v>
      </c>
      <c r="D52" s="9">
        <v>240</v>
      </c>
      <c r="E52" s="10">
        <v>48</v>
      </c>
      <c r="F52" s="11">
        <f t="shared" si="25"/>
        <v>0.2</v>
      </c>
      <c r="G52" s="73">
        <f t="shared" si="18"/>
        <v>156.25</v>
      </c>
      <c r="H52" s="10" t="s">
        <v>3</v>
      </c>
      <c r="I52" s="22">
        <v>1</v>
      </c>
      <c r="J52" s="22"/>
      <c r="K52" s="22" t="e">
        <f t="shared" si="19"/>
        <v>#DIV/0!</v>
      </c>
      <c r="L52" s="9" t="e">
        <f t="shared" si="10"/>
        <v>#DIV/0!</v>
      </c>
      <c r="M52" s="9" t="e">
        <f t="shared" si="20"/>
        <v>#N/A</v>
      </c>
      <c r="N52" s="9" t="e">
        <f t="shared" si="21"/>
        <v>#NUM!</v>
      </c>
      <c r="O52" s="55">
        <f t="shared" si="22"/>
        <v>1</v>
      </c>
      <c r="P52" s="56">
        <f t="shared" si="11"/>
        <v>0</v>
      </c>
      <c r="W52" s="8" t="s">
        <v>74</v>
      </c>
      <c r="X52" s="18">
        <v>7500</v>
      </c>
      <c r="Y52" s="18">
        <v>0</v>
      </c>
      <c r="Z52" s="9">
        <v>288</v>
      </c>
      <c r="AA52" s="10">
        <v>48</v>
      </c>
      <c r="AB52" s="11">
        <f t="shared" si="12"/>
        <v>0.16666666666666666</v>
      </c>
      <c r="AC52" s="29">
        <v>187.5</v>
      </c>
      <c r="AD52" s="29" t="s">
        <v>22</v>
      </c>
      <c r="AE52" s="22">
        <v>1</v>
      </c>
      <c r="AG52" s="82">
        <f t="shared" si="23"/>
        <v>0</v>
      </c>
      <c r="AH52" s="2">
        <f t="shared" si="13"/>
        <v>0</v>
      </c>
      <c r="AI52" s="2" t="e">
        <f t="shared" si="24"/>
        <v>#N/A</v>
      </c>
      <c r="AJ52" s="2" t="e">
        <f t="shared" si="14"/>
        <v>#NUM!</v>
      </c>
      <c r="AK52" s="84">
        <f t="shared" si="15"/>
        <v>1</v>
      </c>
      <c r="AL52" s="2">
        <f t="shared" si="16"/>
        <v>0</v>
      </c>
    </row>
    <row r="53" spans="1:38" ht="15.75" thickBot="1" x14ac:dyDescent="0.3">
      <c r="A53" s="13" t="s">
        <v>75</v>
      </c>
      <c r="B53" s="24">
        <v>10000</v>
      </c>
      <c r="C53" s="24">
        <v>0</v>
      </c>
      <c r="D53" s="14">
        <v>240</v>
      </c>
      <c r="E53" s="15">
        <v>48</v>
      </c>
      <c r="F53" s="16">
        <f t="shared" si="25"/>
        <v>0.2</v>
      </c>
      <c r="G53" s="75">
        <f t="shared" si="18"/>
        <v>208.34</v>
      </c>
      <c r="H53" s="15" t="s">
        <v>3</v>
      </c>
      <c r="I53" s="22">
        <v>1</v>
      </c>
      <c r="J53" s="22"/>
      <c r="K53" s="22" t="e">
        <f t="shared" si="19"/>
        <v>#DIV/0!</v>
      </c>
      <c r="L53" s="9" t="e">
        <f t="shared" si="10"/>
        <v>#DIV/0!</v>
      </c>
      <c r="M53" s="9" t="e">
        <f t="shared" si="20"/>
        <v>#N/A</v>
      </c>
      <c r="N53" s="9" t="e">
        <f t="shared" si="21"/>
        <v>#NUM!</v>
      </c>
      <c r="O53" s="55">
        <f t="shared" si="22"/>
        <v>1</v>
      </c>
      <c r="P53" s="56">
        <f t="shared" si="11"/>
        <v>0</v>
      </c>
      <c r="W53" s="13" t="s">
        <v>75</v>
      </c>
      <c r="X53" s="24">
        <v>10000</v>
      </c>
      <c r="Y53" s="24">
        <v>0</v>
      </c>
      <c r="Z53" s="14">
        <v>288</v>
      </c>
      <c r="AA53" s="15">
        <v>48</v>
      </c>
      <c r="AB53" s="16">
        <f t="shared" si="12"/>
        <v>0.16666666666666666</v>
      </c>
      <c r="AC53" s="29">
        <v>250</v>
      </c>
      <c r="AD53" s="29" t="s">
        <v>22</v>
      </c>
      <c r="AE53" s="22">
        <v>1</v>
      </c>
      <c r="AG53" s="82">
        <f t="shared" si="23"/>
        <v>0</v>
      </c>
      <c r="AH53" s="2">
        <f t="shared" si="13"/>
        <v>0</v>
      </c>
      <c r="AI53" s="2" t="e">
        <f t="shared" si="24"/>
        <v>#N/A</v>
      </c>
      <c r="AJ53" s="2" t="e">
        <f t="shared" si="14"/>
        <v>#NUM!</v>
      </c>
      <c r="AK53" s="84">
        <f t="shared" si="15"/>
        <v>1</v>
      </c>
      <c r="AL53" s="2">
        <f t="shared" si="16"/>
        <v>0</v>
      </c>
    </row>
    <row r="54" spans="1:38" x14ac:dyDescent="0.25">
      <c r="A54" s="3" t="s">
        <v>63</v>
      </c>
      <c r="B54" s="23">
        <v>50</v>
      </c>
      <c r="C54" s="23">
        <v>240</v>
      </c>
      <c r="D54" s="4">
        <v>480</v>
      </c>
      <c r="E54" s="5">
        <v>24</v>
      </c>
      <c r="F54" s="6">
        <f t="shared" si="25"/>
        <v>0.05</v>
      </c>
      <c r="G54" s="74">
        <f t="shared" si="18"/>
        <v>2.09</v>
      </c>
      <c r="H54" s="5" t="s">
        <v>24</v>
      </c>
      <c r="I54" s="22">
        <v>1</v>
      </c>
      <c r="J54" s="22"/>
      <c r="K54" s="22" t="e">
        <f t="shared" si="19"/>
        <v>#DIV/0!</v>
      </c>
      <c r="L54" s="9" t="e">
        <f t="shared" si="10"/>
        <v>#DIV/0!</v>
      </c>
      <c r="M54" s="9" t="e">
        <f t="shared" si="20"/>
        <v>#N/A</v>
      </c>
      <c r="N54" s="9" t="e">
        <f t="shared" si="21"/>
        <v>#NUM!</v>
      </c>
      <c r="O54" s="55">
        <f t="shared" si="22"/>
        <v>0</v>
      </c>
      <c r="P54" s="56">
        <f t="shared" si="11"/>
        <v>0</v>
      </c>
      <c r="W54" s="3" t="s">
        <v>63</v>
      </c>
      <c r="X54" s="23">
        <v>50</v>
      </c>
      <c r="Y54" s="23">
        <v>288</v>
      </c>
      <c r="Z54" s="4">
        <v>528</v>
      </c>
      <c r="AA54" s="5">
        <v>24</v>
      </c>
      <c r="AB54" s="11">
        <f t="shared" si="12"/>
        <v>4.5454545454545456E-2</v>
      </c>
      <c r="AC54" s="30">
        <v>2.29</v>
      </c>
      <c r="AD54" s="30" t="s">
        <v>20</v>
      </c>
      <c r="AE54" s="22">
        <v>1</v>
      </c>
      <c r="AG54" s="82">
        <f t="shared" si="23"/>
        <v>0</v>
      </c>
      <c r="AH54" s="2">
        <f t="shared" si="13"/>
        <v>0</v>
      </c>
      <c r="AI54" s="2" t="e">
        <f t="shared" si="24"/>
        <v>#N/A</v>
      </c>
      <c r="AJ54" s="2" t="e">
        <f t="shared" si="14"/>
        <v>#NUM!</v>
      </c>
      <c r="AK54" s="84">
        <f t="shared" si="15"/>
        <v>0</v>
      </c>
      <c r="AL54" s="2">
        <f t="shared" si="16"/>
        <v>0</v>
      </c>
    </row>
    <row r="55" spans="1:38" x14ac:dyDescent="0.25">
      <c r="A55" s="8" t="s">
        <v>64</v>
      </c>
      <c r="B55" s="18">
        <v>100</v>
      </c>
      <c r="C55" s="18">
        <v>240</v>
      </c>
      <c r="D55" s="9">
        <v>480</v>
      </c>
      <c r="E55" s="10">
        <v>24</v>
      </c>
      <c r="F55" s="11">
        <f t="shared" si="25"/>
        <v>0.05</v>
      </c>
      <c r="G55" s="73">
        <f t="shared" si="18"/>
        <v>4.17</v>
      </c>
      <c r="H55" s="10" t="s">
        <v>24</v>
      </c>
      <c r="I55" s="22">
        <v>1</v>
      </c>
      <c r="J55" s="22"/>
      <c r="K55" s="22" t="e">
        <f t="shared" si="19"/>
        <v>#DIV/0!</v>
      </c>
      <c r="L55" s="9" t="e">
        <f t="shared" si="10"/>
        <v>#DIV/0!</v>
      </c>
      <c r="M55" s="9" t="e">
        <f t="shared" si="20"/>
        <v>#N/A</v>
      </c>
      <c r="N55" s="9" t="e">
        <f t="shared" si="21"/>
        <v>#NUM!</v>
      </c>
      <c r="O55" s="55">
        <f t="shared" si="22"/>
        <v>0</v>
      </c>
      <c r="P55" s="56">
        <f t="shared" si="11"/>
        <v>0</v>
      </c>
      <c r="W55" s="8" t="s">
        <v>64</v>
      </c>
      <c r="X55" s="18">
        <v>100</v>
      </c>
      <c r="Y55" s="18">
        <v>288</v>
      </c>
      <c r="Z55" s="9">
        <v>528</v>
      </c>
      <c r="AA55" s="10">
        <v>24</v>
      </c>
      <c r="AB55" s="11">
        <f t="shared" si="12"/>
        <v>4.5454545454545456E-2</v>
      </c>
      <c r="AC55" s="30">
        <v>4.58</v>
      </c>
      <c r="AD55" s="30" t="s">
        <v>20</v>
      </c>
      <c r="AE55" s="22">
        <v>1</v>
      </c>
      <c r="AG55" s="82">
        <f t="shared" si="23"/>
        <v>0</v>
      </c>
      <c r="AH55" s="2">
        <f t="shared" si="13"/>
        <v>0</v>
      </c>
      <c r="AI55" s="2" t="e">
        <f t="shared" si="24"/>
        <v>#N/A</v>
      </c>
      <c r="AJ55" s="2" t="e">
        <f t="shared" si="14"/>
        <v>#NUM!</v>
      </c>
      <c r="AK55" s="84">
        <f t="shared" si="15"/>
        <v>0</v>
      </c>
      <c r="AL55" s="2">
        <f t="shared" si="16"/>
        <v>0</v>
      </c>
    </row>
    <row r="56" spans="1:38" x14ac:dyDescent="0.25">
      <c r="A56" s="8" t="s">
        <v>65</v>
      </c>
      <c r="B56" s="18">
        <v>150</v>
      </c>
      <c r="C56" s="18">
        <v>240</v>
      </c>
      <c r="D56" s="9">
        <v>480</v>
      </c>
      <c r="E56" s="10">
        <v>24</v>
      </c>
      <c r="F56" s="11">
        <f t="shared" si="25"/>
        <v>0.05</v>
      </c>
      <c r="G56" s="73">
        <f t="shared" si="18"/>
        <v>6.25</v>
      </c>
      <c r="H56" s="10" t="s">
        <v>24</v>
      </c>
      <c r="I56" s="22">
        <v>1</v>
      </c>
      <c r="J56" s="22"/>
      <c r="K56" s="22" t="e">
        <f t="shared" si="19"/>
        <v>#DIV/0!</v>
      </c>
      <c r="L56" s="9" t="e">
        <f t="shared" si="10"/>
        <v>#DIV/0!</v>
      </c>
      <c r="M56" s="9" t="e">
        <f t="shared" si="20"/>
        <v>#N/A</v>
      </c>
      <c r="N56" s="9" t="e">
        <f t="shared" si="21"/>
        <v>#NUM!</v>
      </c>
      <c r="O56" s="55">
        <f t="shared" si="22"/>
        <v>0</v>
      </c>
      <c r="P56" s="56">
        <f t="shared" si="11"/>
        <v>0</v>
      </c>
      <c r="W56" s="8" t="s">
        <v>65</v>
      </c>
      <c r="X56" s="18">
        <v>150</v>
      </c>
      <c r="Y56" s="18">
        <v>288</v>
      </c>
      <c r="Z56" s="9">
        <v>528</v>
      </c>
      <c r="AA56" s="10">
        <v>24</v>
      </c>
      <c r="AB56" s="11">
        <f t="shared" si="12"/>
        <v>4.5454545454545456E-2</v>
      </c>
      <c r="AC56" s="30">
        <v>6.88</v>
      </c>
      <c r="AD56" s="30" t="s">
        <v>20</v>
      </c>
      <c r="AE56" s="22">
        <v>1</v>
      </c>
      <c r="AG56" s="82">
        <f t="shared" si="23"/>
        <v>0</v>
      </c>
      <c r="AH56" s="2">
        <f t="shared" si="13"/>
        <v>0</v>
      </c>
      <c r="AI56" s="2" t="e">
        <f t="shared" si="24"/>
        <v>#N/A</v>
      </c>
      <c r="AJ56" s="2" t="e">
        <f t="shared" si="14"/>
        <v>#NUM!</v>
      </c>
      <c r="AK56" s="84">
        <f t="shared" si="15"/>
        <v>0</v>
      </c>
      <c r="AL56" s="2">
        <f t="shared" si="16"/>
        <v>0</v>
      </c>
    </row>
    <row r="57" spans="1:38" x14ac:dyDescent="0.25">
      <c r="A57" s="8" t="s">
        <v>66</v>
      </c>
      <c r="B57" s="18">
        <v>250</v>
      </c>
      <c r="C57" s="18">
        <v>240</v>
      </c>
      <c r="D57" s="9">
        <v>480</v>
      </c>
      <c r="E57" s="10">
        <v>24</v>
      </c>
      <c r="F57" s="11">
        <f t="shared" si="25"/>
        <v>0.05</v>
      </c>
      <c r="G57" s="73">
        <f t="shared" si="18"/>
        <v>10.42</v>
      </c>
      <c r="H57" s="10" t="s">
        <v>24</v>
      </c>
      <c r="I57" s="22">
        <v>1</v>
      </c>
      <c r="J57" s="22"/>
      <c r="K57" s="22" t="e">
        <f t="shared" si="19"/>
        <v>#DIV/0!</v>
      </c>
      <c r="L57" s="9" t="e">
        <f t="shared" si="10"/>
        <v>#DIV/0!</v>
      </c>
      <c r="M57" s="9" t="e">
        <f t="shared" si="20"/>
        <v>#N/A</v>
      </c>
      <c r="N57" s="9" t="e">
        <f t="shared" si="21"/>
        <v>#NUM!</v>
      </c>
      <c r="O57" s="55">
        <f t="shared" si="22"/>
        <v>0</v>
      </c>
      <c r="P57" s="56">
        <f t="shared" si="11"/>
        <v>0</v>
      </c>
      <c r="W57" s="8" t="s">
        <v>66</v>
      </c>
      <c r="X57" s="18">
        <v>250</v>
      </c>
      <c r="Y57" s="18">
        <v>288</v>
      </c>
      <c r="Z57" s="9">
        <v>528</v>
      </c>
      <c r="AA57" s="10">
        <v>24</v>
      </c>
      <c r="AB57" s="11">
        <f t="shared" si="12"/>
        <v>4.5454545454545456E-2</v>
      </c>
      <c r="AC57" s="30">
        <v>11.46</v>
      </c>
      <c r="AD57" s="30" t="s">
        <v>20</v>
      </c>
      <c r="AE57" s="22">
        <v>1</v>
      </c>
      <c r="AG57" s="82">
        <f t="shared" si="23"/>
        <v>0</v>
      </c>
      <c r="AH57" s="2">
        <f t="shared" si="13"/>
        <v>0</v>
      </c>
      <c r="AI57" s="2" t="e">
        <f t="shared" si="24"/>
        <v>#N/A</v>
      </c>
      <c r="AJ57" s="2" t="e">
        <f t="shared" si="14"/>
        <v>#NUM!</v>
      </c>
      <c r="AK57" s="84">
        <f t="shared" si="15"/>
        <v>0</v>
      </c>
      <c r="AL57" s="2">
        <f t="shared" si="16"/>
        <v>0</v>
      </c>
    </row>
    <row r="58" spans="1:38" x14ac:dyDescent="0.25">
      <c r="A58" s="8" t="s">
        <v>67</v>
      </c>
      <c r="B58" s="18">
        <v>500</v>
      </c>
      <c r="C58" s="18">
        <v>240</v>
      </c>
      <c r="D58" s="9">
        <v>480</v>
      </c>
      <c r="E58" s="10">
        <v>24</v>
      </c>
      <c r="F58" s="11">
        <f t="shared" si="25"/>
        <v>0.05</v>
      </c>
      <c r="G58" s="73">
        <f t="shared" si="18"/>
        <v>20.84</v>
      </c>
      <c r="H58" s="10" t="s">
        <v>24</v>
      </c>
      <c r="I58" s="22">
        <v>1</v>
      </c>
      <c r="J58" s="22"/>
      <c r="K58" s="22" t="e">
        <f t="shared" si="19"/>
        <v>#DIV/0!</v>
      </c>
      <c r="L58" s="9" t="e">
        <f t="shared" si="10"/>
        <v>#DIV/0!</v>
      </c>
      <c r="M58" s="9" t="e">
        <f t="shared" si="20"/>
        <v>#N/A</v>
      </c>
      <c r="N58" s="9" t="e">
        <f t="shared" si="21"/>
        <v>#NUM!</v>
      </c>
      <c r="O58" s="55">
        <f t="shared" si="22"/>
        <v>0</v>
      </c>
      <c r="P58" s="56">
        <f t="shared" si="11"/>
        <v>0</v>
      </c>
      <c r="W58" s="8" t="s">
        <v>67</v>
      </c>
      <c r="X58" s="18">
        <v>500</v>
      </c>
      <c r="Y58" s="18">
        <v>288</v>
      </c>
      <c r="Z58" s="9">
        <v>528</v>
      </c>
      <c r="AA58" s="10">
        <v>24</v>
      </c>
      <c r="AB58" s="11">
        <f t="shared" si="12"/>
        <v>4.5454545454545456E-2</v>
      </c>
      <c r="AC58" s="30">
        <v>22.92</v>
      </c>
      <c r="AD58" s="30" t="s">
        <v>20</v>
      </c>
      <c r="AE58" s="22">
        <v>1</v>
      </c>
      <c r="AG58" s="82">
        <f t="shared" si="23"/>
        <v>0</v>
      </c>
      <c r="AH58" s="2">
        <f t="shared" si="13"/>
        <v>0</v>
      </c>
      <c r="AI58" s="2" t="e">
        <f t="shared" si="24"/>
        <v>#N/A</v>
      </c>
      <c r="AJ58" s="2" t="e">
        <f t="shared" si="14"/>
        <v>#NUM!</v>
      </c>
      <c r="AK58" s="84">
        <f t="shared" si="15"/>
        <v>0</v>
      </c>
      <c r="AL58" s="2">
        <f t="shared" si="16"/>
        <v>0</v>
      </c>
    </row>
    <row r="59" spans="1:38" x14ac:dyDescent="0.25">
      <c r="A59" s="8" t="s">
        <v>68</v>
      </c>
      <c r="B59" s="18">
        <v>750</v>
      </c>
      <c r="C59" s="18">
        <v>240</v>
      </c>
      <c r="D59" s="9">
        <v>480</v>
      </c>
      <c r="E59" s="10">
        <v>24</v>
      </c>
      <c r="F59" s="11">
        <f t="shared" si="25"/>
        <v>0.05</v>
      </c>
      <c r="G59" s="73">
        <f t="shared" si="18"/>
        <v>31.25</v>
      </c>
      <c r="H59" s="10" t="s">
        <v>24</v>
      </c>
      <c r="I59" s="22">
        <v>1</v>
      </c>
      <c r="J59" s="22"/>
      <c r="K59" s="22" t="e">
        <f t="shared" si="19"/>
        <v>#DIV/0!</v>
      </c>
      <c r="L59" s="9" t="e">
        <f t="shared" si="10"/>
        <v>#DIV/0!</v>
      </c>
      <c r="M59" s="9" t="e">
        <f t="shared" si="20"/>
        <v>#N/A</v>
      </c>
      <c r="N59" s="9" t="e">
        <f t="shared" si="21"/>
        <v>#NUM!</v>
      </c>
      <c r="O59" s="55">
        <f t="shared" si="22"/>
        <v>0</v>
      </c>
      <c r="P59" s="56">
        <f t="shared" si="11"/>
        <v>0</v>
      </c>
      <c r="W59" s="8" t="s">
        <v>68</v>
      </c>
      <c r="X59" s="18">
        <v>750</v>
      </c>
      <c r="Y59" s="18">
        <v>288</v>
      </c>
      <c r="Z59" s="9">
        <v>528</v>
      </c>
      <c r="AA59" s="10">
        <v>24</v>
      </c>
      <c r="AB59" s="11">
        <f t="shared" si="12"/>
        <v>4.5454545454545456E-2</v>
      </c>
      <c r="AC59" s="30">
        <v>34.380000000000003</v>
      </c>
      <c r="AD59" s="30" t="s">
        <v>20</v>
      </c>
      <c r="AE59" s="22">
        <v>1</v>
      </c>
      <c r="AG59" s="82">
        <f t="shared" si="23"/>
        <v>0</v>
      </c>
      <c r="AH59" s="2">
        <f t="shared" si="13"/>
        <v>0</v>
      </c>
      <c r="AI59" s="2" t="e">
        <f t="shared" si="24"/>
        <v>#N/A</v>
      </c>
      <c r="AJ59" s="2" t="e">
        <f t="shared" si="14"/>
        <v>#NUM!</v>
      </c>
      <c r="AK59" s="84">
        <f t="shared" si="15"/>
        <v>0</v>
      </c>
      <c r="AL59" s="2">
        <f t="shared" si="16"/>
        <v>0</v>
      </c>
    </row>
    <row r="60" spans="1:38" x14ac:dyDescent="0.25">
      <c r="A60" s="8" t="s">
        <v>69</v>
      </c>
      <c r="B60" s="18">
        <v>1000</v>
      </c>
      <c r="C60" s="18">
        <v>240</v>
      </c>
      <c r="D60" s="9">
        <v>480</v>
      </c>
      <c r="E60" s="10">
        <v>24</v>
      </c>
      <c r="F60" s="11">
        <f t="shared" si="25"/>
        <v>0.05</v>
      </c>
      <c r="G60" s="73">
        <f t="shared" si="18"/>
        <v>41.669999999999995</v>
      </c>
      <c r="H60" s="10" t="s">
        <v>24</v>
      </c>
      <c r="I60" s="22">
        <v>1</v>
      </c>
      <c r="J60" s="22"/>
      <c r="K60" s="22" t="e">
        <f t="shared" si="19"/>
        <v>#DIV/0!</v>
      </c>
      <c r="L60" s="9" t="e">
        <f t="shared" si="10"/>
        <v>#DIV/0!</v>
      </c>
      <c r="M60" s="9" t="e">
        <f t="shared" si="20"/>
        <v>#N/A</v>
      </c>
      <c r="N60" s="9" t="e">
        <f t="shared" si="21"/>
        <v>#NUM!</v>
      </c>
      <c r="O60" s="55">
        <f t="shared" si="22"/>
        <v>0</v>
      </c>
      <c r="P60" s="56">
        <f t="shared" si="11"/>
        <v>0</v>
      </c>
      <c r="W60" s="8" t="s">
        <v>69</v>
      </c>
      <c r="X60" s="18">
        <v>1000</v>
      </c>
      <c r="Y60" s="18">
        <v>288</v>
      </c>
      <c r="Z60" s="9">
        <v>528</v>
      </c>
      <c r="AA60" s="10">
        <v>24</v>
      </c>
      <c r="AB60" s="11">
        <f t="shared" si="12"/>
        <v>4.5454545454545456E-2</v>
      </c>
      <c r="AC60" s="30">
        <v>45.83</v>
      </c>
      <c r="AD60" s="30" t="s">
        <v>20</v>
      </c>
      <c r="AE60" s="22">
        <v>1</v>
      </c>
      <c r="AG60" s="82">
        <f t="shared" si="23"/>
        <v>0</v>
      </c>
      <c r="AH60" s="2">
        <f t="shared" si="13"/>
        <v>0</v>
      </c>
      <c r="AI60" s="2" t="e">
        <f t="shared" si="24"/>
        <v>#N/A</v>
      </c>
      <c r="AJ60" s="2" t="e">
        <f t="shared" si="14"/>
        <v>#NUM!</v>
      </c>
      <c r="AK60" s="84">
        <f t="shared" si="15"/>
        <v>0</v>
      </c>
      <c r="AL60" s="2">
        <f t="shared" si="16"/>
        <v>0</v>
      </c>
    </row>
    <row r="61" spans="1:38" x14ac:dyDescent="0.25">
      <c r="A61" s="8" t="s">
        <v>70</v>
      </c>
      <c r="B61" s="18">
        <v>1500</v>
      </c>
      <c r="C61" s="18">
        <v>240</v>
      </c>
      <c r="D61" s="9">
        <v>480</v>
      </c>
      <c r="E61" s="10">
        <v>24</v>
      </c>
      <c r="F61" s="11">
        <f t="shared" si="25"/>
        <v>0.05</v>
      </c>
      <c r="G61" s="73">
        <f t="shared" si="18"/>
        <v>62.5</v>
      </c>
      <c r="H61" s="10" t="s">
        <v>24</v>
      </c>
      <c r="I61" s="22">
        <v>1</v>
      </c>
      <c r="J61" s="22"/>
      <c r="K61" s="22" t="e">
        <f t="shared" si="19"/>
        <v>#DIV/0!</v>
      </c>
      <c r="L61" s="9" t="e">
        <f t="shared" si="10"/>
        <v>#DIV/0!</v>
      </c>
      <c r="M61" s="9" t="e">
        <f t="shared" si="20"/>
        <v>#N/A</v>
      </c>
      <c r="N61" s="9" t="e">
        <f t="shared" si="21"/>
        <v>#NUM!</v>
      </c>
      <c r="O61" s="55">
        <f t="shared" si="22"/>
        <v>1</v>
      </c>
      <c r="P61" s="56">
        <f t="shared" si="11"/>
        <v>0</v>
      </c>
      <c r="W61" s="8" t="s">
        <v>70</v>
      </c>
      <c r="X61" s="18">
        <v>1500</v>
      </c>
      <c r="Y61" s="18">
        <v>288</v>
      </c>
      <c r="Z61" s="9">
        <v>528</v>
      </c>
      <c r="AA61" s="10">
        <v>24</v>
      </c>
      <c r="AB61" s="11">
        <f t="shared" si="12"/>
        <v>4.5454545454545456E-2</v>
      </c>
      <c r="AC61" s="30">
        <v>68.75</v>
      </c>
      <c r="AD61" s="30" t="s">
        <v>20</v>
      </c>
      <c r="AE61" s="22">
        <v>1</v>
      </c>
      <c r="AG61" s="82">
        <f t="shared" si="23"/>
        <v>0</v>
      </c>
      <c r="AH61" s="2">
        <f t="shared" si="13"/>
        <v>0</v>
      </c>
      <c r="AI61" s="2" t="e">
        <f t="shared" si="24"/>
        <v>#N/A</v>
      </c>
      <c r="AJ61" s="2" t="e">
        <f t="shared" si="14"/>
        <v>#NUM!</v>
      </c>
      <c r="AK61" s="84">
        <f t="shared" si="15"/>
        <v>1</v>
      </c>
      <c r="AL61" s="2">
        <f t="shared" si="16"/>
        <v>0</v>
      </c>
    </row>
    <row r="62" spans="1:38" x14ac:dyDescent="0.25">
      <c r="A62" s="8" t="s">
        <v>71</v>
      </c>
      <c r="B62" s="18">
        <v>2000</v>
      </c>
      <c r="C62" s="18">
        <v>240</v>
      </c>
      <c r="D62" s="9">
        <v>480</v>
      </c>
      <c r="E62" s="10">
        <v>24</v>
      </c>
      <c r="F62" s="11">
        <f t="shared" si="25"/>
        <v>0.05</v>
      </c>
      <c r="G62" s="73">
        <f t="shared" si="18"/>
        <v>83.34</v>
      </c>
      <c r="H62" s="10" t="s">
        <v>24</v>
      </c>
      <c r="I62" s="22">
        <v>1</v>
      </c>
      <c r="J62" s="22"/>
      <c r="K62" s="22" t="e">
        <f t="shared" si="19"/>
        <v>#DIV/0!</v>
      </c>
      <c r="L62" s="9" t="e">
        <f t="shared" si="10"/>
        <v>#DIV/0!</v>
      </c>
      <c r="M62" s="9" t="e">
        <f t="shared" si="20"/>
        <v>#N/A</v>
      </c>
      <c r="N62" s="9" t="e">
        <f t="shared" si="21"/>
        <v>#NUM!</v>
      </c>
      <c r="O62" s="55">
        <f t="shared" si="22"/>
        <v>1</v>
      </c>
      <c r="P62" s="56">
        <f t="shared" si="11"/>
        <v>0</v>
      </c>
      <c r="W62" s="8" t="s">
        <v>71</v>
      </c>
      <c r="X62" s="18">
        <v>2000</v>
      </c>
      <c r="Y62" s="18">
        <v>288</v>
      </c>
      <c r="Z62" s="9">
        <v>528</v>
      </c>
      <c r="AA62" s="10">
        <v>24</v>
      </c>
      <c r="AB62" s="11">
        <f t="shared" si="12"/>
        <v>4.5454545454545456E-2</v>
      </c>
      <c r="AC62" s="30">
        <v>91.67</v>
      </c>
      <c r="AD62" s="30" t="s">
        <v>20</v>
      </c>
      <c r="AE62" s="22">
        <v>1</v>
      </c>
      <c r="AG62" s="82">
        <f t="shared" si="23"/>
        <v>0</v>
      </c>
      <c r="AH62" s="2">
        <f t="shared" si="13"/>
        <v>0</v>
      </c>
      <c r="AI62" s="2" t="e">
        <f t="shared" si="24"/>
        <v>#N/A</v>
      </c>
      <c r="AJ62" s="2" t="e">
        <f t="shared" si="14"/>
        <v>#NUM!</v>
      </c>
      <c r="AK62" s="84">
        <f t="shared" si="15"/>
        <v>1</v>
      </c>
      <c r="AL62" s="2">
        <f t="shared" si="16"/>
        <v>0</v>
      </c>
    </row>
    <row r="63" spans="1:38" x14ac:dyDescent="0.25">
      <c r="A63" s="8" t="s">
        <v>72</v>
      </c>
      <c r="B63" s="18">
        <v>3000</v>
      </c>
      <c r="C63" s="18">
        <v>240</v>
      </c>
      <c r="D63" s="9">
        <v>480</v>
      </c>
      <c r="E63" s="10">
        <v>24</v>
      </c>
      <c r="F63" s="11">
        <f t="shared" si="25"/>
        <v>0.05</v>
      </c>
      <c r="G63" s="73">
        <f t="shared" si="18"/>
        <v>125</v>
      </c>
      <c r="H63" s="10" t="s">
        <v>24</v>
      </c>
      <c r="I63" s="22">
        <v>1</v>
      </c>
      <c r="J63" s="22"/>
      <c r="K63" s="22" t="e">
        <f t="shared" si="19"/>
        <v>#DIV/0!</v>
      </c>
      <c r="L63" s="9" t="e">
        <f t="shared" si="10"/>
        <v>#DIV/0!</v>
      </c>
      <c r="M63" s="9" t="e">
        <f t="shared" si="20"/>
        <v>#N/A</v>
      </c>
      <c r="N63" s="9" t="e">
        <f t="shared" si="21"/>
        <v>#NUM!</v>
      </c>
      <c r="O63" s="55">
        <f t="shared" si="22"/>
        <v>1</v>
      </c>
      <c r="P63" s="56">
        <f t="shared" si="11"/>
        <v>0</v>
      </c>
      <c r="W63" s="8" t="s">
        <v>72</v>
      </c>
      <c r="X63" s="18">
        <v>3000</v>
      </c>
      <c r="Y63" s="18">
        <v>288</v>
      </c>
      <c r="Z63" s="9">
        <v>528</v>
      </c>
      <c r="AA63" s="10">
        <v>24</v>
      </c>
      <c r="AB63" s="11">
        <f t="shared" si="12"/>
        <v>4.5454545454545456E-2</v>
      </c>
      <c r="AC63" s="30">
        <v>137.5</v>
      </c>
      <c r="AD63" s="30" t="s">
        <v>20</v>
      </c>
      <c r="AE63" s="22">
        <v>1</v>
      </c>
      <c r="AG63" s="82">
        <f t="shared" si="23"/>
        <v>0</v>
      </c>
      <c r="AH63" s="2">
        <f t="shared" si="13"/>
        <v>0</v>
      </c>
      <c r="AI63" s="2" t="e">
        <f t="shared" si="24"/>
        <v>#N/A</v>
      </c>
      <c r="AJ63" s="2" t="e">
        <f t="shared" si="14"/>
        <v>#NUM!</v>
      </c>
      <c r="AK63" s="84">
        <f t="shared" si="15"/>
        <v>1</v>
      </c>
      <c r="AL63" s="2">
        <f t="shared" si="16"/>
        <v>0</v>
      </c>
    </row>
    <row r="64" spans="1:38" x14ac:dyDescent="0.25">
      <c r="A64" s="8" t="s">
        <v>73</v>
      </c>
      <c r="B64" s="18">
        <v>5000</v>
      </c>
      <c r="C64" s="18">
        <v>240</v>
      </c>
      <c r="D64" s="9">
        <v>480</v>
      </c>
      <c r="E64" s="10">
        <v>24</v>
      </c>
      <c r="F64" s="11">
        <f t="shared" si="25"/>
        <v>0.05</v>
      </c>
      <c r="G64" s="73">
        <f t="shared" si="18"/>
        <v>208.34</v>
      </c>
      <c r="H64" s="10" t="s">
        <v>24</v>
      </c>
      <c r="I64" s="22">
        <v>1</v>
      </c>
      <c r="J64" s="22"/>
      <c r="K64" s="22" t="e">
        <f t="shared" si="19"/>
        <v>#DIV/0!</v>
      </c>
      <c r="L64" s="9" t="e">
        <f t="shared" si="10"/>
        <v>#DIV/0!</v>
      </c>
      <c r="M64" s="9" t="e">
        <f t="shared" si="20"/>
        <v>#N/A</v>
      </c>
      <c r="N64" s="9" t="e">
        <f t="shared" si="21"/>
        <v>#NUM!</v>
      </c>
      <c r="O64" s="55">
        <f t="shared" si="22"/>
        <v>1</v>
      </c>
      <c r="P64" s="56">
        <f t="shared" si="11"/>
        <v>0</v>
      </c>
      <c r="W64" s="8" t="s">
        <v>73</v>
      </c>
      <c r="X64" s="18">
        <v>5000</v>
      </c>
      <c r="Y64" s="18">
        <v>288</v>
      </c>
      <c r="Z64" s="9">
        <v>528</v>
      </c>
      <c r="AA64" s="10">
        <v>24</v>
      </c>
      <c r="AB64" s="11">
        <f t="shared" si="12"/>
        <v>4.5454545454545456E-2</v>
      </c>
      <c r="AC64" s="30">
        <v>229.2</v>
      </c>
      <c r="AD64" s="30" t="s">
        <v>20</v>
      </c>
      <c r="AE64" s="22">
        <v>1</v>
      </c>
      <c r="AG64" s="82">
        <f t="shared" si="23"/>
        <v>0</v>
      </c>
      <c r="AH64" s="2">
        <f t="shared" si="13"/>
        <v>0</v>
      </c>
      <c r="AI64" s="2" t="e">
        <f t="shared" si="24"/>
        <v>#N/A</v>
      </c>
      <c r="AJ64" s="2" t="e">
        <f t="shared" si="14"/>
        <v>#NUM!</v>
      </c>
      <c r="AK64" s="84">
        <f t="shared" si="15"/>
        <v>1</v>
      </c>
      <c r="AL64" s="2">
        <f t="shared" si="16"/>
        <v>0</v>
      </c>
    </row>
    <row r="65" spans="1:38" x14ac:dyDescent="0.25">
      <c r="A65" s="8" t="s">
        <v>74</v>
      </c>
      <c r="B65" s="18">
        <v>7500</v>
      </c>
      <c r="C65" s="18">
        <v>240</v>
      </c>
      <c r="D65" s="9">
        <v>480</v>
      </c>
      <c r="E65" s="10">
        <v>24</v>
      </c>
      <c r="F65" s="11">
        <f t="shared" si="25"/>
        <v>0.05</v>
      </c>
      <c r="G65" s="73">
        <f t="shared" si="18"/>
        <v>312.5</v>
      </c>
      <c r="H65" s="10" t="s">
        <v>24</v>
      </c>
      <c r="I65" s="22">
        <v>1</v>
      </c>
      <c r="J65" s="22"/>
      <c r="K65" s="22" t="e">
        <f t="shared" si="19"/>
        <v>#DIV/0!</v>
      </c>
      <c r="L65" s="9" t="e">
        <f t="shared" si="10"/>
        <v>#DIV/0!</v>
      </c>
      <c r="M65" s="9" t="e">
        <f t="shared" si="20"/>
        <v>#N/A</v>
      </c>
      <c r="N65" s="9" t="e">
        <f t="shared" si="21"/>
        <v>#NUM!</v>
      </c>
      <c r="O65" s="55">
        <f t="shared" si="22"/>
        <v>1</v>
      </c>
      <c r="P65" s="56">
        <f t="shared" si="11"/>
        <v>0</v>
      </c>
      <c r="W65" s="8" t="s">
        <v>74</v>
      </c>
      <c r="X65" s="18">
        <v>7500</v>
      </c>
      <c r="Y65" s="18">
        <v>288</v>
      </c>
      <c r="Z65" s="9">
        <v>528</v>
      </c>
      <c r="AA65" s="10">
        <v>24</v>
      </c>
      <c r="AB65" s="11">
        <f t="shared" si="12"/>
        <v>4.5454545454545456E-2</v>
      </c>
      <c r="AC65" s="30">
        <v>343.8</v>
      </c>
      <c r="AD65" s="30" t="s">
        <v>20</v>
      </c>
      <c r="AE65" s="22">
        <v>1</v>
      </c>
      <c r="AG65" s="82">
        <f t="shared" si="23"/>
        <v>0</v>
      </c>
      <c r="AH65" s="2">
        <f t="shared" si="13"/>
        <v>0</v>
      </c>
      <c r="AI65" s="2" t="e">
        <f t="shared" si="24"/>
        <v>#N/A</v>
      </c>
      <c r="AJ65" s="2" t="e">
        <f t="shared" si="14"/>
        <v>#NUM!</v>
      </c>
      <c r="AK65" s="84">
        <f t="shared" si="15"/>
        <v>1</v>
      </c>
      <c r="AL65" s="2">
        <f t="shared" si="16"/>
        <v>0</v>
      </c>
    </row>
    <row r="66" spans="1:38" ht="15.75" thickBot="1" x14ac:dyDescent="0.3">
      <c r="A66" s="13" t="s">
        <v>75</v>
      </c>
      <c r="B66" s="24">
        <v>10000</v>
      </c>
      <c r="C66" s="24">
        <v>240</v>
      </c>
      <c r="D66" s="14">
        <v>480</v>
      </c>
      <c r="E66" s="15">
        <v>24</v>
      </c>
      <c r="F66" s="16">
        <f t="shared" si="25"/>
        <v>0.05</v>
      </c>
      <c r="G66" s="75">
        <f t="shared" ref="G66:G97" si="26">ROUNDUP(B66/E66,2)</f>
        <v>416.67</v>
      </c>
      <c r="H66" s="15" t="s">
        <v>24</v>
      </c>
      <c r="I66" s="22">
        <v>1</v>
      </c>
      <c r="J66" s="22"/>
      <c r="K66" s="22" t="e">
        <f t="shared" ref="K66:K97" si="27">IF(AND($S$7=F66:F66,C66&lt;$S$2,$S$2&lt;=D66),1,0)</f>
        <v>#DIV/0!</v>
      </c>
      <c r="L66" s="9" t="e">
        <f t="shared" si="10"/>
        <v>#DIV/0!</v>
      </c>
      <c r="M66" s="9" t="e">
        <f t="shared" ref="M66:M97" si="28">IF($T$14=E66,1,0)</f>
        <v>#N/A</v>
      </c>
      <c r="N66" s="9" t="e">
        <f t="shared" ref="N66:N97" si="29">IF($S$19&lt;=B66,1,0)</f>
        <v>#NUM!</v>
      </c>
      <c r="O66" s="55">
        <f t="shared" ref="O66:O97" si="30">IF($S$4&lt;=G66,1,0)</f>
        <v>1</v>
      </c>
      <c r="P66" s="56">
        <f t="shared" si="11"/>
        <v>0</v>
      </c>
      <c r="W66" s="13" t="s">
        <v>75</v>
      </c>
      <c r="X66" s="24">
        <v>10000</v>
      </c>
      <c r="Y66" s="24">
        <v>288</v>
      </c>
      <c r="Z66" s="14">
        <v>528</v>
      </c>
      <c r="AA66" s="15">
        <v>24</v>
      </c>
      <c r="AB66" s="16">
        <f t="shared" si="12"/>
        <v>4.5454545454545456E-2</v>
      </c>
      <c r="AC66" s="30">
        <v>458.3</v>
      </c>
      <c r="AD66" s="30" t="s">
        <v>20</v>
      </c>
      <c r="AE66" s="22">
        <v>1</v>
      </c>
      <c r="AG66" s="82">
        <f t="shared" ref="AG66:AG97" si="31">IF(AND($AO$7=AB66:AB66,Y66&lt;$AO$2,$AO$2&lt;=Z66),1,0)</f>
        <v>0</v>
      </c>
      <c r="AH66" s="2">
        <f t="shared" si="13"/>
        <v>0</v>
      </c>
      <c r="AI66" s="2" t="e">
        <f t="shared" ref="AI66:AI97" si="32">IF($AP$14=AA66,1,0)</f>
        <v>#N/A</v>
      </c>
      <c r="AJ66" s="2" t="e">
        <f t="shared" si="14"/>
        <v>#NUM!</v>
      </c>
      <c r="AK66" s="84">
        <f t="shared" si="15"/>
        <v>1</v>
      </c>
      <c r="AL66" s="2">
        <f t="shared" si="16"/>
        <v>0</v>
      </c>
    </row>
    <row r="67" spans="1:38" x14ac:dyDescent="0.25">
      <c r="A67" s="3" t="s">
        <v>63</v>
      </c>
      <c r="B67" s="23">
        <v>50</v>
      </c>
      <c r="C67" s="23">
        <v>240</v>
      </c>
      <c r="D67" s="4">
        <v>480</v>
      </c>
      <c r="E67" s="5">
        <v>48</v>
      </c>
      <c r="F67" s="6">
        <f t="shared" si="25"/>
        <v>0.1</v>
      </c>
      <c r="G67" s="74">
        <f t="shared" si="26"/>
        <v>1.05</v>
      </c>
      <c r="H67" s="5" t="s">
        <v>25</v>
      </c>
      <c r="I67" s="22">
        <v>1</v>
      </c>
      <c r="J67" s="22"/>
      <c r="K67" s="22" t="e">
        <f t="shared" si="27"/>
        <v>#DIV/0!</v>
      </c>
      <c r="L67" s="9" t="e">
        <f t="shared" ref="L67:L130" si="33">IF(AND($S$7=F67,$U$3="Boost"),1,0)</f>
        <v>#DIV/0!</v>
      </c>
      <c r="M67" s="9" t="e">
        <f t="shared" si="28"/>
        <v>#N/A</v>
      </c>
      <c r="N67" s="9" t="e">
        <f t="shared" si="29"/>
        <v>#NUM!</v>
      </c>
      <c r="O67" s="55">
        <f t="shared" si="30"/>
        <v>0</v>
      </c>
      <c r="P67" s="56">
        <f t="shared" ref="P67:P130" si="34">IF($S$1=1,IF(SUM(K67:O67)=5,1,0),0)</f>
        <v>0</v>
      </c>
      <c r="W67" s="3" t="s">
        <v>63</v>
      </c>
      <c r="X67" s="23">
        <v>50</v>
      </c>
      <c r="Y67" s="23">
        <v>288</v>
      </c>
      <c r="Z67" s="4">
        <v>528</v>
      </c>
      <c r="AA67" s="5">
        <v>48</v>
      </c>
      <c r="AB67" s="6">
        <f t="shared" ref="AB67:AB118" si="35">AA67/Z67</f>
        <v>9.0909090909090912E-2</v>
      </c>
      <c r="AC67" s="31">
        <v>1.1499999999999999</v>
      </c>
      <c r="AD67" s="31" t="s">
        <v>21</v>
      </c>
      <c r="AE67" s="22">
        <v>1</v>
      </c>
      <c r="AG67" s="82">
        <f t="shared" si="31"/>
        <v>0</v>
      </c>
      <c r="AH67" s="2">
        <f t="shared" ref="AH67:AH118" si="36">IF(AND($AO$7=AB67,$U$3="Buck"),1,0)</f>
        <v>0</v>
      </c>
      <c r="AI67" s="2" t="e">
        <f t="shared" si="32"/>
        <v>#N/A</v>
      </c>
      <c r="AJ67" s="2" t="e">
        <f t="shared" ref="AJ67:AJ118" si="37">IF($AO$19&lt;=X67,1,0)</f>
        <v>#NUM!</v>
      </c>
      <c r="AK67" s="84">
        <f t="shared" ref="AK67:AK118" si="38">IF($AO$4&lt;=AC67,1,0)</f>
        <v>0</v>
      </c>
      <c r="AL67" s="2">
        <f t="shared" ref="AL67:AL118" si="39">IF($S$1=1,IF(SUM(AG67:AK67)=5,1,0),0)</f>
        <v>0</v>
      </c>
    </row>
    <row r="68" spans="1:38" x14ac:dyDescent="0.25">
      <c r="A68" s="8" t="s">
        <v>64</v>
      </c>
      <c r="B68" s="18">
        <v>100</v>
      </c>
      <c r="C68" s="18">
        <v>240</v>
      </c>
      <c r="D68" s="9">
        <v>480</v>
      </c>
      <c r="E68" s="10">
        <v>48</v>
      </c>
      <c r="F68" s="11">
        <f t="shared" si="25"/>
        <v>0.1</v>
      </c>
      <c r="G68" s="73">
        <f t="shared" si="26"/>
        <v>2.09</v>
      </c>
      <c r="H68" s="10" t="s">
        <v>25</v>
      </c>
      <c r="I68" s="22">
        <v>1</v>
      </c>
      <c r="J68" s="22"/>
      <c r="K68" s="22" t="e">
        <f t="shared" si="27"/>
        <v>#DIV/0!</v>
      </c>
      <c r="L68" s="9" t="e">
        <f t="shared" si="33"/>
        <v>#DIV/0!</v>
      </c>
      <c r="M68" s="9" t="e">
        <f t="shared" si="28"/>
        <v>#N/A</v>
      </c>
      <c r="N68" s="9" t="e">
        <f t="shared" si="29"/>
        <v>#NUM!</v>
      </c>
      <c r="O68" s="55">
        <f t="shared" si="30"/>
        <v>0</v>
      </c>
      <c r="P68" s="56">
        <f t="shared" si="34"/>
        <v>0</v>
      </c>
      <c r="W68" s="8" t="s">
        <v>64</v>
      </c>
      <c r="X68" s="18">
        <v>100</v>
      </c>
      <c r="Y68" s="18">
        <v>288</v>
      </c>
      <c r="Z68" s="9">
        <v>528</v>
      </c>
      <c r="AA68" s="10">
        <v>48</v>
      </c>
      <c r="AB68" s="11">
        <f t="shared" si="35"/>
        <v>9.0909090909090912E-2</v>
      </c>
      <c r="AC68" s="31">
        <v>2.29</v>
      </c>
      <c r="AD68" s="31" t="s">
        <v>21</v>
      </c>
      <c r="AE68" s="22">
        <v>1</v>
      </c>
      <c r="AG68" s="82">
        <f t="shared" si="31"/>
        <v>0</v>
      </c>
      <c r="AH68" s="2">
        <f t="shared" si="36"/>
        <v>0</v>
      </c>
      <c r="AI68" s="2" t="e">
        <f t="shared" si="32"/>
        <v>#N/A</v>
      </c>
      <c r="AJ68" s="2" t="e">
        <f t="shared" si="37"/>
        <v>#NUM!</v>
      </c>
      <c r="AK68" s="84">
        <f t="shared" si="38"/>
        <v>0</v>
      </c>
      <c r="AL68" s="2">
        <f t="shared" si="39"/>
        <v>0</v>
      </c>
    </row>
    <row r="69" spans="1:38" x14ac:dyDescent="0.25">
      <c r="A69" s="8" t="s">
        <v>65</v>
      </c>
      <c r="B69" s="18">
        <v>150</v>
      </c>
      <c r="C69" s="18">
        <v>240</v>
      </c>
      <c r="D69" s="9">
        <v>480</v>
      </c>
      <c r="E69" s="10">
        <v>48</v>
      </c>
      <c r="F69" s="11">
        <f t="shared" si="25"/>
        <v>0.1</v>
      </c>
      <c r="G69" s="73">
        <f t="shared" si="26"/>
        <v>3.13</v>
      </c>
      <c r="H69" s="10" t="s">
        <v>25</v>
      </c>
      <c r="I69" s="22">
        <v>1</v>
      </c>
      <c r="J69" s="22"/>
      <c r="K69" s="22" t="e">
        <f t="shared" si="27"/>
        <v>#DIV/0!</v>
      </c>
      <c r="L69" s="9" t="e">
        <f t="shared" si="33"/>
        <v>#DIV/0!</v>
      </c>
      <c r="M69" s="9" t="e">
        <f t="shared" si="28"/>
        <v>#N/A</v>
      </c>
      <c r="N69" s="9" t="e">
        <f t="shared" si="29"/>
        <v>#NUM!</v>
      </c>
      <c r="O69" s="55">
        <f t="shared" si="30"/>
        <v>0</v>
      </c>
      <c r="P69" s="56">
        <f t="shared" si="34"/>
        <v>0</v>
      </c>
      <c r="W69" s="8" t="s">
        <v>65</v>
      </c>
      <c r="X69" s="18">
        <v>150</v>
      </c>
      <c r="Y69" s="18">
        <v>288</v>
      </c>
      <c r="Z69" s="9">
        <v>528</v>
      </c>
      <c r="AA69" s="10">
        <v>48</v>
      </c>
      <c r="AB69" s="11">
        <f t="shared" si="35"/>
        <v>9.0909090909090912E-2</v>
      </c>
      <c r="AC69" s="31">
        <v>3.44</v>
      </c>
      <c r="AD69" s="31" t="s">
        <v>21</v>
      </c>
      <c r="AE69" s="22">
        <v>1</v>
      </c>
      <c r="AG69" s="82">
        <f t="shared" si="31"/>
        <v>0</v>
      </c>
      <c r="AH69" s="2">
        <f t="shared" si="36"/>
        <v>0</v>
      </c>
      <c r="AI69" s="2" t="e">
        <f t="shared" si="32"/>
        <v>#N/A</v>
      </c>
      <c r="AJ69" s="2" t="e">
        <f t="shared" si="37"/>
        <v>#NUM!</v>
      </c>
      <c r="AK69" s="84">
        <f t="shared" si="38"/>
        <v>0</v>
      </c>
      <c r="AL69" s="2">
        <f t="shared" si="39"/>
        <v>0</v>
      </c>
    </row>
    <row r="70" spans="1:38" x14ac:dyDescent="0.25">
      <c r="A70" s="8" t="s">
        <v>66</v>
      </c>
      <c r="B70" s="18">
        <v>250</v>
      </c>
      <c r="C70" s="18">
        <v>240</v>
      </c>
      <c r="D70" s="9">
        <v>480</v>
      </c>
      <c r="E70" s="10">
        <v>48</v>
      </c>
      <c r="F70" s="11">
        <f t="shared" si="25"/>
        <v>0.1</v>
      </c>
      <c r="G70" s="73">
        <f t="shared" si="26"/>
        <v>5.21</v>
      </c>
      <c r="H70" s="10" t="s">
        <v>25</v>
      </c>
      <c r="I70" s="22">
        <v>1</v>
      </c>
      <c r="J70" s="22"/>
      <c r="K70" s="22" t="e">
        <f t="shared" si="27"/>
        <v>#DIV/0!</v>
      </c>
      <c r="L70" s="9" t="e">
        <f t="shared" si="33"/>
        <v>#DIV/0!</v>
      </c>
      <c r="M70" s="9" t="e">
        <f t="shared" si="28"/>
        <v>#N/A</v>
      </c>
      <c r="N70" s="9" t="e">
        <f t="shared" si="29"/>
        <v>#NUM!</v>
      </c>
      <c r="O70" s="55">
        <f t="shared" si="30"/>
        <v>0</v>
      </c>
      <c r="P70" s="56">
        <f t="shared" si="34"/>
        <v>0</v>
      </c>
      <c r="W70" s="8" t="s">
        <v>66</v>
      </c>
      <c r="X70" s="18">
        <v>250</v>
      </c>
      <c r="Y70" s="18">
        <v>288</v>
      </c>
      <c r="Z70" s="9">
        <v>528</v>
      </c>
      <c r="AA70" s="10">
        <v>48</v>
      </c>
      <c r="AB70" s="11">
        <f t="shared" si="35"/>
        <v>9.0909090909090912E-2</v>
      </c>
      <c r="AC70" s="31">
        <v>5.73</v>
      </c>
      <c r="AD70" s="31" t="s">
        <v>21</v>
      </c>
      <c r="AE70" s="22">
        <v>1</v>
      </c>
      <c r="AG70" s="82">
        <f t="shared" si="31"/>
        <v>0</v>
      </c>
      <c r="AH70" s="2">
        <f t="shared" si="36"/>
        <v>0</v>
      </c>
      <c r="AI70" s="2" t="e">
        <f t="shared" si="32"/>
        <v>#N/A</v>
      </c>
      <c r="AJ70" s="2" t="e">
        <f t="shared" si="37"/>
        <v>#NUM!</v>
      </c>
      <c r="AK70" s="84">
        <f t="shared" si="38"/>
        <v>0</v>
      </c>
      <c r="AL70" s="2">
        <f t="shared" si="39"/>
        <v>0</v>
      </c>
    </row>
    <row r="71" spans="1:38" x14ac:dyDescent="0.25">
      <c r="A71" s="8" t="s">
        <v>67</v>
      </c>
      <c r="B71" s="18">
        <v>500</v>
      </c>
      <c r="C71" s="18">
        <v>240</v>
      </c>
      <c r="D71" s="9">
        <v>480</v>
      </c>
      <c r="E71" s="10">
        <v>48</v>
      </c>
      <c r="F71" s="11">
        <f t="shared" si="25"/>
        <v>0.1</v>
      </c>
      <c r="G71" s="73">
        <f t="shared" si="26"/>
        <v>10.42</v>
      </c>
      <c r="H71" s="10" t="s">
        <v>25</v>
      </c>
      <c r="I71" s="22">
        <v>1</v>
      </c>
      <c r="J71" s="22"/>
      <c r="K71" s="22" t="e">
        <f t="shared" si="27"/>
        <v>#DIV/0!</v>
      </c>
      <c r="L71" s="9" t="e">
        <f t="shared" si="33"/>
        <v>#DIV/0!</v>
      </c>
      <c r="M71" s="9" t="e">
        <f t="shared" si="28"/>
        <v>#N/A</v>
      </c>
      <c r="N71" s="9" t="e">
        <f t="shared" si="29"/>
        <v>#NUM!</v>
      </c>
      <c r="O71" s="55">
        <f t="shared" si="30"/>
        <v>0</v>
      </c>
      <c r="P71" s="56">
        <f t="shared" si="34"/>
        <v>0</v>
      </c>
      <c r="W71" s="8" t="s">
        <v>67</v>
      </c>
      <c r="X71" s="18">
        <v>500</v>
      </c>
      <c r="Y71" s="18">
        <v>288</v>
      </c>
      <c r="Z71" s="9">
        <v>528</v>
      </c>
      <c r="AA71" s="10">
        <v>48</v>
      </c>
      <c r="AB71" s="11">
        <f t="shared" si="35"/>
        <v>9.0909090909090912E-2</v>
      </c>
      <c r="AC71" s="31">
        <v>11.46</v>
      </c>
      <c r="AD71" s="31" t="s">
        <v>21</v>
      </c>
      <c r="AE71" s="22">
        <v>1</v>
      </c>
      <c r="AG71" s="82">
        <f t="shared" si="31"/>
        <v>0</v>
      </c>
      <c r="AH71" s="2">
        <f t="shared" si="36"/>
        <v>0</v>
      </c>
      <c r="AI71" s="2" t="e">
        <f t="shared" si="32"/>
        <v>#N/A</v>
      </c>
      <c r="AJ71" s="2" t="e">
        <f t="shared" si="37"/>
        <v>#NUM!</v>
      </c>
      <c r="AK71" s="84">
        <f t="shared" si="38"/>
        <v>0</v>
      </c>
      <c r="AL71" s="2">
        <f t="shared" si="39"/>
        <v>0</v>
      </c>
    </row>
    <row r="72" spans="1:38" x14ac:dyDescent="0.25">
      <c r="A72" s="8" t="s">
        <v>68</v>
      </c>
      <c r="B72" s="18">
        <v>750</v>
      </c>
      <c r="C72" s="18">
        <v>240</v>
      </c>
      <c r="D72" s="9">
        <v>480</v>
      </c>
      <c r="E72" s="10">
        <v>48</v>
      </c>
      <c r="F72" s="11">
        <f t="shared" ref="F72:F103" si="40">E72/D72</f>
        <v>0.1</v>
      </c>
      <c r="G72" s="73">
        <f t="shared" si="26"/>
        <v>15.629999999999999</v>
      </c>
      <c r="H72" s="10" t="s">
        <v>25</v>
      </c>
      <c r="I72" s="22">
        <v>1</v>
      </c>
      <c r="J72" s="22"/>
      <c r="K72" s="22" t="e">
        <f t="shared" si="27"/>
        <v>#DIV/0!</v>
      </c>
      <c r="L72" s="9" t="e">
        <f t="shared" si="33"/>
        <v>#DIV/0!</v>
      </c>
      <c r="M72" s="9" t="e">
        <f t="shared" si="28"/>
        <v>#N/A</v>
      </c>
      <c r="N72" s="9" t="e">
        <f t="shared" si="29"/>
        <v>#NUM!</v>
      </c>
      <c r="O72" s="55">
        <f t="shared" si="30"/>
        <v>0</v>
      </c>
      <c r="P72" s="56">
        <f t="shared" si="34"/>
        <v>0</v>
      </c>
      <c r="W72" s="8" t="s">
        <v>68</v>
      </c>
      <c r="X72" s="18">
        <v>750</v>
      </c>
      <c r="Y72" s="18">
        <v>288</v>
      </c>
      <c r="Z72" s="9">
        <v>528</v>
      </c>
      <c r="AA72" s="10">
        <v>48</v>
      </c>
      <c r="AB72" s="11">
        <f t="shared" si="35"/>
        <v>9.0909090909090912E-2</v>
      </c>
      <c r="AC72" s="31">
        <v>17.190000000000001</v>
      </c>
      <c r="AD72" s="31" t="s">
        <v>21</v>
      </c>
      <c r="AE72" s="22">
        <v>1</v>
      </c>
      <c r="AG72" s="82">
        <f t="shared" si="31"/>
        <v>0</v>
      </c>
      <c r="AH72" s="2">
        <f t="shared" si="36"/>
        <v>0</v>
      </c>
      <c r="AI72" s="2" t="e">
        <f t="shared" si="32"/>
        <v>#N/A</v>
      </c>
      <c r="AJ72" s="2" t="e">
        <f t="shared" si="37"/>
        <v>#NUM!</v>
      </c>
      <c r="AK72" s="84">
        <f t="shared" si="38"/>
        <v>0</v>
      </c>
      <c r="AL72" s="2">
        <f t="shared" si="39"/>
        <v>0</v>
      </c>
    </row>
    <row r="73" spans="1:38" x14ac:dyDescent="0.25">
      <c r="A73" s="8" t="s">
        <v>69</v>
      </c>
      <c r="B73" s="18">
        <v>1000</v>
      </c>
      <c r="C73" s="18">
        <v>240</v>
      </c>
      <c r="D73" s="9">
        <v>480</v>
      </c>
      <c r="E73" s="10">
        <v>48</v>
      </c>
      <c r="F73" s="11">
        <f t="shared" si="40"/>
        <v>0.1</v>
      </c>
      <c r="G73" s="73">
        <f t="shared" si="26"/>
        <v>20.84</v>
      </c>
      <c r="H73" s="10" t="s">
        <v>25</v>
      </c>
      <c r="I73" s="22">
        <v>1</v>
      </c>
      <c r="J73" s="22"/>
      <c r="K73" s="22" t="e">
        <f t="shared" si="27"/>
        <v>#DIV/0!</v>
      </c>
      <c r="L73" s="9" t="e">
        <f t="shared" si="33"/>
        <v>#DIV/0!</v>
      </c>
      <c r="M73" s="9" t="e">
        <f t="shared" si="28"/>
        <v>#N/A</v>
      </c>
      <c r="N73" s="9" t="e">
        <f t="shared" si="29"/>
        <v>#NUM!</v>
      </c>
      <c r="O73" s="55">
        <f t="shared" si="30"/>
        <v>0</v>
      </c>
      <c r="P73" s="56">
        <f t="shared" si="34"/>
        <v>0</v>
      </c>
      <c r="W73" s="8" t="s">
        <v>69</v>
      </c>
      <c r="X73" s="18">
        <v>1000</v>
      </c>
      <c r="Y73" s="18">
        <v>288</v>
      </c>
      <c r="Z73" s="9">
        <v>528</v>
      </c>
      <c r="AA73" s="10">
        <v>48</v>
      </c>
      <c r="AB73" s="11">
        <f t="shared" si="35"/>
        <v>9.0909090909090912E-2</v>
      </c>
      <c r="AC73" s="31">
        <v>22.92</v>
      </c>
      <c r="AD73" s="31" t="s">
        <v>21</v>
      </c>
      <c r="AE73" s="22">
        <v>1</v>
      </c>
      <c r="AG73" s="82">
        <f t="shared" si="31"/>
        <v>0</v>
      </c>
      <c r="AH73" s="2">
        <f t="shared" si="36"/>
        <v>0</v>
      </c>
      <c r="AI73" s="2" t="e">
        <f t="shared" si="32"/>
        <v>#N/A</v>
      </c>
      <c r="AJ73" s="2" t="e">
        <f t="shared" si="37"/>
        <v>#NUM!</v>
      </c>
      <c r="AK73" s="84">
        <f t="shared" si="38"/>
        <v>0</v>
      </c>
      <c r="AL73" s="2">
        <f t="shared" si="39"/>
        <v>0</v>
      </c>
    </row>
    <row r="74" spans="1:38" x14ac:dyDescent="0.25">
      <c r="A74" s="8" t="s">
        <v>70</v>
      </c>
      <c r="B74" s="18">
        <v>1500</v>
      </c>
      <c r="C74" s="18">
        <v>240</v>
      </c>
      <c r="D74" s="9">
        <v>480</v>
      </c>
      <c r="E74" s="10">
        <v>48</v>
      </c>
      <c r="F74" s="11">
        <f t="shared" si="40"/>
        <v>0.1</v>
      </c>
      <c r="G74" s="73">
        <f t="shared" si="26"/>
        <v>31.25</v>
      </c>
      <c r="H74" s="10" t="s">
        <v>25</v>
      </c>
      <c r="I74" s="22">
        <v>1</v>
      </c>
      <c r="J74" s="22"/>
      <c r="K74" s="22" t="e">
        <f t="shared" si="27"/>
        <v>#DIV/0!</v>
      </c>
      <c r="L74" s="9" t="e">
        <f t="shared" si="33"/>
        <v>#DIV/0!</v>
      </c>
      <c r="M74" s="9" t="e">
        <f t="shared" si="28"/>
        <v>#N/A</v>
      </c>
      <c r="N74" s="9" t="e">
        <f t="shared" si="29"/>
        <v>#NUM!</v>
      </c>
      <c r="O74" s="55">
        <f t="shared" si="30"/>
        <v>0</v>
      </c>
      <c r="P74" s="56">
        <f t="shared" si="34"/>
        <v>0</v>
      </c>
      <c r="W74" s="8" t="s">
        <v>70</v>
      </c>
      <c r="X74" s="18">
        <v>1500</v>
      </c>
      <c r="Y74" s="18">
        <v>288</v>
      </c>
      <c r="Z74" s="9">
        <v>528</v>
      </c>
      <c r="AA74" s="10">
        <v>48</v>
      </c>
      <c r="AB74" s="11">
        <f t="shared" si="35"/>
        <v>9.0909090909090912E-2</v>
      </c>
      <c r="AC74" s="31">
        <v>34.380000000000003</v>
      </c>
      <c r="AD74" s="31" t="s">
        <v>21</v>
      </c>
      <c r="AE74" s="22">
        <v>1</v>
      </c>
      <c r="AG74" s="82">
        <f t="shared" si="31"/>
        <v>0</v>
      </c>
      <c r="AH74" s="2">
        <f t="shared" si="36"/>
        <v>0</v>
      </c>
      <c r="AI74" s="2" t="e">
        <f t="shared" si="32"/>
        <v>#N/A</v>
      </c>
      <c r="AJ74" s="2" t="e">
        <f t="shared" si="37"/>
        <v>#NUM!</v>
      </c>
      <c r="AK74" s="84">
        <f t="shared" si="38"/>
        <v>0</v>
      </c>
      <c r="AL74" s="2">
        <f t="shared" si="39"/>
        <v>0</v>
      </c>
    </row>
    <row r="75" spans="1:38" x14ac:dyDescent="0.25">
      <c r="A75" s="8" t="s">
        <v>71</v>
      </c>
      <c r="B75" s="18">
        <v>2000</v>
      </c>
      <c r="C75" s="18">
        <v>240</v>
      </c>
      <c r="D75" s="9">
        <v>480</v>
      </c>
      <c r="E75" s="10">
        <v>48</v>
      </c>
      <c r="F75" s="11">
        <f t="shared" si="40"/>
        <v>0.1</v>
      </c>
      <c r="G75" s="73">
        <f t="shared" si="26"/>
        <v>41.669999999999995</v>
      </c>
      <c r="H75" s="10" t="s">
        <v>25</v>
      </c>
      <c r="I75" s="22">
        <v>1</v>
      </c>
      <c r="J75" s="22"/>
      <c r="K75" s="22" t="e">
        <f t="shared" si="27"/>
        <v>#DIV/0!</v>
      </c>
      <c r="L75" s="9" t="e">
        <f t="shared" si="33"/>
        <v>#DIV/0!</v>
      </c>
      <c r="M75" s="9" t="e">
        <f t="shared" si="28"/>
        <v>#N/A</v>
      </c>
      <c r="N75" s="9" t="e">
        <f t="shared" si="29"/>
        <v>#NUM!</v>
      </c>
      <c r="O75" s="55">
        <f t="shared" si="30"/>
        <v>0</v>
      </c>
      <c r="P75" s="56">
        <f t="shared" si="34"/>
        <v>0</v>
      </c>
      <c r="W75" s="8" t="s">
        <v>71</v>
      </c>
      <c r="X75" s="18">
        <v>2000</v>
      </c>
      <c r="Y75" s="18">
        <v>288</v>
      </c>
      <c r="Z75" s="9">
        <v>528</v>
      </c>
      <c r="AA75" s="10">
        <v>48</v>
      </c>
      <c r="AB75" s="11">
        <f t="shared" si="35"/>
        <v>9.0909090909090912E-2</v>
      </c>
      <c r="AC75" s="31">
        <v>45.83</v>
      </c>
      <c r="AD75" s="31" t="s">
        <v>21</v>
      </c>
      <c r="AE75" s="22">
        <v>1</v>
      </c>
      <c r="AG75" s="82">
        <f t="shared" si="31"/>
        <v>0</v>
      </c>
      <c r="AH75" s="2">
        <f t="shared" si="36"/>
        <v>0</v>
      </c>
      <c r="AI75" s="2" t="e">
        <f t="shared" si="32"/>
        <v>#N/A</v>
      </c>
      <c r="AJ75" s="2" t="e">
        <f t="shared" si="37"/>
        <v>#NUM!</v>
      </c>
      <c r="AK75" s="84">
        <f t="shared" si="38"/>
        <v>0</v>
      </c>
      <c r="AL75" s="2">
        <f t="shared" si="39"/>
        <v>0</v>
      </c>
    </row>
    <row r="76" spans="1:38" x14ac:dyDescent="0.25">
      <c r="A76" s="8" t="s">
        <v>72</v>
      </c>
      <c r="B76" s="18">
        <v>3000</v>
      </c>
      <c r="C76" s="18">
        <v>240</v>
      </c>
      <c r="D76" s="9">
        <v>480</v>
      </c>
      <c r="E76" s="10">
        <v>48</v>
      </c>
      <c r="F76" s="11">
        <f t="shared" si="40"/>
        <v>0.1</v>
      </c>
      <c r="G76" s="73">
        <f t="shared" si="26"/>
        <v>62.5</v>
      </c>
      <c r="H76" s="10" t="s">
        <v>25</v>
      </c>
      <c r="I76" s="22">
        <v>1</v>
      </c>
      <c r="J76" s="22"/>
      <c r="K76" s="22" t="e">
        <f t="shared" si="27"/>
        <v>#DIV/0!</v>
      </c>
      <c r="L76" s="9" t="e">
        <f t="shared" si="33"/>
        <v>#DIV/0!</v>
      </c>
      <c r="M76" s="9" t="e">
        <f t="shared" si="28"/>
        <v>#N/A</v>
      </c>
      <c r="N76" s="9" t="e">
        <f t="shared" si="29"/>
        <v>#NUM!</v>
      </c>
      <c r="O76" s="55">
        <f t="shared" si="30"/>
        <v>1</v>
      </c>
      <c r="P76" s="56">
        <f t="shared" si="34"/>
        <v>0</v>
      </c>
      <c r="W76" s="8" t="s">
        <v>72</v>
      </c>
      <c r="X76" s="18">
        <v>3000</v>
      </c>
      <c r="Y76" s="18">
        <v>288</v>
      </c>
      <c r="Z76" s="9">
        <v>528</v>
      </c>
      <c r="AA76" s="10">
        <v>48</v>
      </c>
      <c r="AB76" s="11">
        <f t="shared" si="35"/>
        <v>9.0909090909090912E-2</v>
      </c>
      <c r="AC76" s="31">
        <v>68.8</v>
      </c>
      <c r="AD76" s="31" t="s">
        <v>21</v>
      </c>
      <c r="AE76" s="22">
        <v>1</v>
      </c>
      <c r="AG76" s="82">
        <f t="shared" si="31"/>
        <v>0</v>
      </c>
      <c r="AH76" s="2">
        <f t="shared" si="36"/>
        <v>0</v>
      </c>
      <c r="AI76" s="2" t="e">
        <f t="shared" si="32"/>
        <v>#N/A</v>
      </c>
      <c r="AJ76" s="2" t="e">
        <f t="shared" si="37"/>
        <v>#NUM!</v>
      </c>
      <c r="AK76" s="84">
        <f t="shared" si="38"/>
        <v>1</v>
      </c>
      <c r="AL76" s="2">
        <f t="shared" si="39"/>
        <v>0</v>
      </c>
    </row>
    <row r="77" spans="1:38" x14ac:dyDescent="0.25">
      <c r="A77" s="8" t="s">
        <v>73</v>
      </c>
      <c r="B77" s="18">
        <v>5000</v>
      </c>
      <c r="C77" s="18">
        <v>240</v>
      </c>
      <c r="D77" s="9">
        <v>480</v>
      </c>
      <c r="E77" s="10">
        <v>48</v>
      </c>
      <c r="F77" s="11">
        <f t="shared" si="40"/>
        <v>0.1</v>
      </c>
      <c r="G77" s="73">
        <f t="shared" si="26"/>
        <v>104.17</v>
      </c>
      <c r="H77" s="10" t="s">
        <v>25</v>
      </c>
      <c r="I77" s="22">
        <v>1</v>
      </c>
      <c r="J77" s="22"/>
      <c r="K77" s="22" t="e">
        <f t="shared" si="27"/>
        <v>#DIV/0!</v>
      </c>
      <c r="L77" s="9" t="e">
        <f t="shared" si="33"/>
        <v>#DIV/0!</v>
      </c>
      <c r="M77" s="9" t="e">
        <f t="shared" si="28"/>
        <v>#N/A</v>
      </c>
      <c r="N77" s="9" t="e">
        <f t="shared" si="29"/>
        <v>#NUM!</v>
      </c>
      <c r="O77" s="55">
        <f t="shared" si="30"/>
        <v>1</v>
      </c>
      <c r="P77" s="56">
        <f t="shared" si="34"/>
        <v>0</v>
      </c>
      <c r="W77" s="8" t="s">
        <v>73</v>
      </c>
      <c r="X77" s="18">
        <v>5000</v>
      </c>
      <c r="Y77" s="18">
        <v>288</v>
      </c>
      <c r="Z77" s="9">
        <v>528</v>
      </c>
      <c r="AA77" s="10">
        <v>48</v>
      </c>
      <c r="AB77" s="11">
        <f t="shared" si="35"/>
        <v>9.0909090909090912E-2</v>
      </c>
      <c r="AC77" s="31">
        <v>114.6</v>
      </c>
      <c r="AD77" s="31" t="s">
        <v>21</v>
      </c>
      <c r="AE77" s="22">
        <v>1</v>
      </c>
      <c r="AG77" s="82">
        <f t="shared" si="31"/>
        <v>0</v>
      </c>
      <c r="AH77" s="2">
        <f t="shared" si="36"/>
        <v>0</v>
      </c>
      <c r="AI77" s="2" t="e">
        <f t="shared" si="32"/>
        <v>#N/A</v>
      </c>
      <c r="AJ77" s="2" t="e">
        <f t="shared" si="37"/>
        <v>#NUM!</v>
      </c>
      <c r="AK77" s="84">
        <f t="shared" si="38"/>
        <v>1</v>
      </c>
      <c r="AL77" s="2">
        <f t="shared" si="39"/>
        <v>0</v>
      </c>
    </row>
    <row r="78" spans="1:38" x14ac:dyDescent="0.25">
      <c r="A78" s="8" t="s">
        <v>74</v>
      </c>
      <c r="B78" s="18">
        <v>7500</v>
      </c>
      <c r="C78" s="18">
        <v>240</v>
      </c>
      <c r="D78" s="9">
        <v>480</v>
      </c>
      <c r="E78" s="10">
        <v>48</v>
      </c>
      <c r="F78" s="11">
        <f t="shared" si="40"/>
        <v>0.1</v>
      </c>
      <c r="G78" s="73">
        <f t="shared" si="26"/>
        <v>156.25</v>
      </c>
      <c r="H78" s="10" t="s">
        <v>25</v>
      </c>
      <c r="I78" s="22">
        <v>1</v>
      </c>
      <c r="J78" s="22"/>
      <c r="K78" s="22" t="e">
        <f t="shared" si="27"/>
        <v>#DIV/0!</v>
      </c>
      <c r="L78" s="9" t="e">
        <f t="shared" si="33"/>
        <v>#DIV/0!</v>
      </c>
      <c r="M78" s="9" t="e">
        <f t="shared" si="28"/>
        <v>#N/A</v>
      </c>
      <c r="N78" s="9" t="e">
        <f t="shared" si="29"/>
        <v>#NUM!</v>
      </c>
      <c r="O78" s="55">
        <f t="shared" si="30"/>
        <v>1</v>
      </c>
      <c r="P78" s="56">
        <f t="shared" si="34"/>
        <v>0</v>
      </c>
      <c r="W78" s="8" t="s">
        <v>74</v>
      </c>
      <c r="X78" s="18">
        <v>7500</v>
      </c>
      <c r="Y78" s="18">
        <v>288</v>
      </c>
      <c r="Z78" s="9">
        <v>528</v>
      </c>
      <c r="AA78" s="10">
        <v>48</v>
      </c>
      <c r="AB78" s="11">
        <f t="shared" si="35"/>
        <v>9.0909090909090912E-2</v>
      </c>
      <c r="AC78" s="31">
        <v>171.9</v>
      </c>
      <c r="AD78" s="31" t="s">
        <v>21</v>
      </c>
      <c r="AE78" s="22">
        <v>1</v>
      </c>
      <c r="AG78" s="82">
        <f t="shared" si="31"/>
        <v>0</v>
      </c>
      <c r="AH78" s="2">
        <f t="shared" si="36"/>
        <v>0</v>
      </c>
      <c r="AI78" s="2" t="e">
        <f t="shared" si="32"/>
        <v>#N/A</v>
      </c>
      <c r="AJ78" s="2" t="e">
        <f t="shared" si="37"/>
        <v>#NUM!</v>
      </c>
      <c r="AK78" s="84">
        <f t="shared" si="38"/>
        <v>1</v>
      </c>
      <c r="AL78" s="2">
        <f t="shared" si="39"/>
        <v>0</v>
      </c>
    </row>
    <row r="79" spans="1:38" ht="15.75" thickBot="1" x14ac:dyDescent="0.3">
      <c r="A79" s="13" t="s">
        <v>75</v>
      </c>
      <c r="B79" s="24">
        <v>10000</v>
      </c>
      <c r="C79" s="24">
        <v>240</v>
      </c>
      <c r="D79" s="14">
        <v>480</v>
      </c>
      <c r="E79" s="15">
        <v>48</v>
      </c>
      <c r="F79" s="16">
        <f t="shared" si="40"/>
        <v>0.1</v>
      </c>
      <c r="G79" s="75">
        <f t="shared" si="26"/>
        <v>208.34</v>
      </c>
      <c r="H79" s="15" t="s">
        <v>25</v>
      </c>
      <c r="I79" s="22">
        <v>1</v>
      </c>
      <c r="J79" s="22"/>
      <c r="K79" s="22" t="e">
        <f t="shared" si="27"/>
        <v>#DIV/0!</v>
      </c>
      <c r="L79" s="9" t="e">
        <f t="shared" si="33"/>
        <v>#DIV/0!</v>
      </c>
      <c r="M79" s="9" t="e">
        <f t="shared" si="28"/>
        <v>#N/A</v>
      </c>
      <c r="N79" s="9" t="e">
        <f t="shared" si="29"/>
        <v>#NUM!</v>
      </c>
      <c r="O79" s="55">
        <f t="shared" si="30"/>
        <v>1</v>
      </c>
      <c r="P79" s="56">
        <f t="shared" si="34"/>
        <v>0</v>
      </c>
      <c r="W79" s="13" t="s">
        <v>75</v>
      </c>
      <c r="X79" s="24">
        <v>10000</v>
      </c>
      <c r="Y79" s="24">
        <v>288</v>
      </c>
      <c r="Z79" s="14">
        <v>528</v>
      </c>
      <c r="AA79" s="15">
        <v>48</v>
      </c>
      <c r="AB79" s="16">
        <f t="shared" si="35"/>
        <v>9.0909090909090912E-2</v>
      </c>
      <c r="AC79" s="31">
        <v>229.2</v>
      </c>
      <c r="AD79" s="31" t="s">
        <v>21</v>
      </c>
      <c r="AE79" s="22">
        <v>1</v>
      </c>
      <c r="AG79" s="82">
        <f t="shared" si="31"/>
        <v>0</v>
      </c>
      <c r="AH79" s="2">
        <f t="shared" si="36"/>
        <v>0</v>
      </c>
      <c r="AI79" s="2" t="e">
        <f t="shared" si="32"/>
        <v>#N/A</v>
      </c>
      <c r="AJ79" s="2" t="e">
        <f t="shared" si="37"/>
        <v>#NUM!</v>
      </c>
      <c r="AK79" s="84">
        <f t="shared" si="38"/>
        <v>1</v>
      </c>
      <c r="AL79" s="2">
        <f t="shared" si="39"/>
        <v>0</v>
      </c>
    </row>
    <row r="80" spans="1:38" x14ac:dyDescent="0.25">
      <c r="A80" s="3" t="s">
        <v>76</v>
      </c>
      <c r="B80" s="23">
        <v>50</v>
      </c>
      <c r="C80" s="23">
        <v>0</v>
      </c>
      <c r="D80" s="4">
        <v>120</v>
      </c>
      <c r="E80" s="5">
        <v>16</v>
      </c>
      <c r="F80" s="6">
        <f t="shared" si="40"/>
        <v>0.13333333333333333</v>
      </c>
      <c r="G80" s="74">
        <f t="shared" si="26"/>
        <v>3.13</v>
      </c>
      <c r="H80" s="76" t="s">
        <v>192</v>
      </c>
      <c r="I80" s="22">
        <v>1</v>
      </c>
      <c r="J80" s="22"/>
      <c r="K80" s="22" t="e">
        <f t="shared" si="27"/>
        <v>#DIV/0!</v>
      </c>
      <c r="L80" s="9" t="e">
        <f t="shared" si="33"/>
        <v>#DIV/0!</v>
      </c>
      <c r="M80" s="9" t="e">
        <f t="shared" si="28"/>
        <v>#N/A</v>
      </c>
      <c r="N80" s="9" t="e">
        <f t="shared" si="29"/>
        <v>#NUM!</v>
      </c>
      <c r="O80" s="55">
        <f t="shared" si="30"/>
        <v>0</v>
      </c>
      <c r="P80" s="56">
        <f t="shared" si="34"/>
        <v>0</v>
      </c>
      <c r="W80" s="3" t="s">
        <v>76</v>
      </c>
      <c r="X80" s="23">
        <v>50</v>
      </c>
      <c r="Y80" s="23">
        <v>0</v>
      </c>
      <c r="Z80" s="4">
        <v>136</v>
      </c>
      <c r="AA80" s="5">
        <v>16</v>
      </c>
      <c r="AB80" s="6">
        <f t="shared" si="35"/>
        <v>0.11764705882352941</v>
      </c>
      <c r="AC80" s="32">
        <v>3.54</v>
      </c>
      <c r="AD80" s="32" t="s">
        <v>19</v>
      </c>
      <c r="AE80" s="22">
        <v>1</v>
      </c>
      <c r="AG80" s="82">
        <f t="shared" si="31"/>
        <v>0</v>
      </c>
      <c r="AH80" s="2">
        <f t="shared" si="36"/>
        <v>0</v>
      </c>
      <c r="AI80" s="2" t="e">
        <f t="shared" si="32"/>
        <v>#N/A</v>
      </c>
      <c r="AJ80" s="2" t="e">
        <f t="shared" si="37"/>
        <v>#NUM!</v>
      </c>
      <c r="AK80" s="84">
        <f t="shared" si="38"/>
        <v>0</v>
      </c>
      <c r="AL80" s="2">
        <f t="shared" si="39"/>
        <v>0</v>
      </c>
    </row>
    <row r="81" spans="1:38" x14ac:dyDescent="0.25">
      <c r="A81" s="8" t="s">
        <v>77</v>
      </c>
      <c r="B81" s="18">
        <v>100</v>
      </c>
      <c r="C81" s="18">
        <v>0</v>
      </c>
      <c r="D81" s="9">
        <v>120</v>
      </c>
      <c r="E81" s="10">
        <v>16</v>
      </c>
      <c r="F81" s="11">
        <f t="shared" si="40"/>
        <v>0.13333333333333333</v>
      </c>
      <c r="G81" s="73">
        <f t="shared" si="26"/>
        <v>6.25</v>
      </c>
      <c r="H81" s="59" t="s">
        <v>192</v>
      </c>
      <c r="I81" s="22">
        <v>1</v>
      </c>
      <c r="J81" s="22"/>
      <c r="K81" s="22" t="e">
        <f t="shared" si="27"/>
        <v>#DIV/0!</v>
      </c>
      <c r="L81" s="9" t="e">
        <f t="shared" si="33"/>
        <v>#DIV/0!</v>
      </c>
      <c r="M81" s="9" t="e">
        <f t="shared" si="28"/>
        <v>#N/A</v>
      </c>
      <c r="N81" s="9" t="e">
        <f t="shared" si="29"/>
        <v>#NUM!</v>
      </c>
      <c r="O81" s="55">
        <f t="shared" si="30"/>
        <v>0</v>
      </c>
      <c r="P81" s="56">
        <f t="shared" si="34"/>
        <v>0</v>
      </c>
      <c r="W81" s="8" t="s">
        <v>77</v>
      </c>
      <c r="X81" s="18">
        <v>100</v>
      </c>
      <c r="Y81" s="18">
        <v>0</v>
      </c>
      <c r="Z81" s="9">
        <v>136</v>
      </c>
      <c r="AA81" s="10">
        <v>16</v>
      </c>
      <c r="AB81" s="11">
        <f t="shared" si="35"/>
        <v>0.11764705882352941</v>
      </c>
      <c r="AC81" s="32">
        <v>7.08</v>
      </c>
      <c r="AD81" s="32" t="s">
        <v>19</v>
      </c>
      <c r="AE81" s="22">
        <v>1</v>
      </c>
      <c r="AG81" s="82">
        <f t="shared" si="31"/>
        <v>0</v>
      </c>
      <c r="AH81" s="2">
        <f t="shared" si="36"/>
        <v>0</v>
      </c>
      <c r="AI81" s="2" t="e">
        <f t="shared" si="32"/>
        <v>#N/A</v>
      </c>
      <c r="AJ81" s="2" t="e">
        <f t="shared" si="37"/>
        <v>#NUM!</v>
      </c>
      <c r="AK81" s="84">
        <f t="shared" si="38"/>
        <v>0</v>
      </c>
      <c r="AL81" s="2">
        <f t="shared" si="39"/>
        <v>0</v>
      </c>
    </row>
    <row r="82" spans="1:38" x14ac:dyDescent="0.25">
      <c r="A82" s="8" t="s">
        <v>78</v>
      </c>
      <c r="B82" s="18">
        <v>150</v>
      </c>
      <c r="C82" s="18">
        <v>0</v>
      </c>
      <c r="D82" s="9">
        <v>120</v>
      </c>
      <c r="E82" s="10">
        <v>16</v>
      </c>
      <c r="F82" s="11">
        <f t="shared" si="40"/>
        <v>0.13333333333333333</v>
      </c>
      <c r="G82" s="73">
        <f t="shared" si="26"/>
        <v>9.379999999999999</v>
      </c>
      <c r="H82" s="59" t="s">
        <v>192</v>
      </c>
      <c r="I82" s="22">
        <v>1</v>
      </c>
      <c r="J82" s="22"/>
      <c r="K82" s="22" t="e">
        <f t="shared" si="27"/>
        <v>#DIV/0!</v>
      </c>
      <c r="L82" s="9" t="e">
        <f t="shared" si="33"/>
        <v>#DIV/0!</v>
      </c>
      <c r="M82" s="9" t="e">
        <f t="shared" si="28"/>
        <v>#N/A</v>
      </c>
      <c r="N82" s="9" t="e">
        <f t="shared" si="29"/>
        <v>#NUM!</v>
      </c>
      <c r="O82" s="55">
        <f t="shared" si="30"/>
        <v>0</v>
      </c>
      <c r="P82" s="56">
        <f t="shared" si="34"/>
        <v>0</v>
      </c>
      <c r="W82" s="8" t="s">
        <v>78</v>
      </c>
      <c r="X82" s="18">
        <v>150</v>
      </c>
      <c r="Y82" s="18">
        <v>0</v>
      </c>
      <c r="Z82" s="9">
        <v>136</v>
      </c>
      <c r="AA82" s="10">
        <v>16</v>
      </c>
      <c r="AB82" s="11">
        <f t="shared" si="35"/>
        <v>0.11764705882352941</v>
      </c>
      <c r="AC82" s="32">
        <v>10.63</v>
      </c>
      <c r="AD82" s="32" t="s">
        <v>19</v>
      </c>
      <c r="AE82" s="22">
        <v>1</v>
      </c>
      <c r="AG82" s="82">
        <f t="shared" si="31"/>
        <v>0</v>
      </c>
      <c r="AH82" s="2">
        <f t="shared" si="36"/>
        <v>0</v>
      </c>
      <c r="AI82" s="2" t="e">
        <f t="shared" si="32"/>
        <v>#N/A</v>
      </c>
      <c r="AJ82" s="2" t="e">
        <f t="shared" si="37"/>
        <v>#NUM!</v>
      </c>
      <c r="AK82" s="84">
        <f t="shared" si="38"/>
        <v>0</v>
      </c>
      <c r="AL82" s="2">
        <f t="shared" si="39"/>
        <v>0</v>
      </c>
    </row>
    <row r="83" spans="1:38" x14ac:dyDescent="0.25">
      <c r="A83" s="8" t="s">
        <v>79</v>
      </c>
      <c r="B83" s="18">
        <v>250</v>
      </c>
      <c r="C83" s="18">
        <v>0</v>
      </c>
      <c r="D83" s="9">
        <v>120</v>
      </c>
      <c r="E83" s="10">
        <v>16</v>
      </c>
      <c r="F83" s="11">
        <f t="shared" si="40"/>
        <v>0.13333333333333333</v>
      </c>
      <c r="G83" s="73">
        <f t="shared" si="26"/>
        <v>15.629999999999999</v>
      </c>
      <c r="H83" s="59" t="s">
        <v>192</v>
      </c>
      <c r="I83" s="22">
        <v>1</v>
      </c>
      <c r="J83" s="22"/>
      <c r="K83" s="22" t="e">
        <f t="shared" si="27"/>
        <v>#DIV/0!</v>
      </c>
      <c r="L83" s="9" t="e">
        <f t="shared" si="33"/>
        <v>#DIV/0!</v>
      </c>
      <c r="M83" s="9" t="e">
        <f t="shared" si="28"/>
        <v>#N/A</v>
      </c>
      <c r="N83" s="9" t="e">
        <f t="shared" si="29"/>
        <v>#NUM!</v>
      </c>
      <c r="O83" s="55">
        <f t="shared" si="30"/>
        <v>0</v>
      </c>
      <c r="P83" s="56">
        <f t="shared" si="34"/>
        <v>0</v>
      </c>
      <c r="W83" s="8" t="s">
        <v>79</v>
      </c>
      <c r="X83" s="18">
        <v>250</v>
      </c>
      <c r="Y83" s="18">
        <v>0</v>
      </c>
      <c r="Z83" s="9">
        <v>136</v>
      </c>
      <c r="AA83" s="10">
        <v>16</v>
      </c>
      <c r="AB83" s="11">
        <f t="shared" si="35"/>
        <v>0.11764705882352941</v>
      </c>
      <c r="AC83" s="32">
        <v>17.71</v>
      </c>
      <c r="AD83" s="32" t="s">
        <v>19</v>
      </c>
      <c r="AE83" s="22">
        <v>1</v>
      </c>
      <c r="AG83" s="82">
        <f t="shared" si="31"/>
        <v>0</v>
      </c>
      <c r="AH83" s="2">
        <f t="shared" si="36"/>
        <v>0</v>
      </c>
      <c r="AI83" s="2" t="e">
        <f t="shared" si="32"/>
        <v>#N/A</v>
      </c>
      <c r="AJ83" s="2" t="e">
        <f t="shared" si="37"/>
        <v>#NUM!</v>
      </c>
      <c r="AK83" s="84">
        <f t="shared" si="38"/>
        <v>0</v>
      </c>
      <c r="AL83" s="2">
        <f t="shared" si="39"/>
        <v>0</v>
      </c>
    </row>
    <row r="84" spans="1:38" x14ac:dyDescent="0.25">
      <c r="A84" s="8" t="s">
        <v>80</v>
      </c>
      <c r="B84" s="18">
        <v>500</v>
      </c>
      <c r="C84" s="18">
        <v>0</v>
      </c>
      <c r="D84" s="9">
        <v>120</v>
      </c>
      <c r="E84" s="10">
        <v>16</v>
      </c>
      <c r="F84" s="11">
        <f t="shared" si="40"/>
        <v>0.13333333333333333</v>
      </c>
      <c r="G84" s="73">
        <f t="shared" si="26"/>
        <v>31.25</v>
      </c>
      <c r="H84" s="59" t="s">
        <v>192</v>
      </c>
      <c r="I84" s="22">
        <v>1</v>
      </c>
      <c r="J84" s="22"/>
      <c r="K84" s="22" t="e">
        <f t="shared" si="27"/>
        <v>#DIV/0!</v>
      </c>
      <c r="L84" s="9" t="e">
        <f t="shared" si="33"/>
        <v>#DIV/0!</v>
      </c>
      <c r="M84" s="9" t="e">
        <f t="shared" si="28"/>
        <v>#N/A</v>
      </c>
      <c r="N84" s="9" t="e">
        <f t="shared" si="29"/>
        <v>#NUM!</v>
      </c>
      <c r="O84" s="55">
        <f t="shared" si="30"/>
        <v>0</v>
      </c>
      <c r="P84" s="56">
        <f t="shared" si="34"/>
        <v>0</v>
      </c>
      <c r="W84" s="8" t="s">
        <v>80</v>
      </c>
      <c r="X84" s="18">
        <v>500</v>
      </c>
      <c r="Y84" s="18">
        <v>0</v>
      </c>
      <c r="Z84" s="9">
        <v>136</v>
      </c>
      <c r="AA84" s="10">
        <v>16</v>
      </c>
      <c r="AB84" s="11">
        <f t="shared" si="35"/>
        <v>0.11764705882352941</v>
      </c>
      <c r="AC84" s="32">
        <v>35.42</v>
      </c>
      <c r="AD84" s="32" t="s">
        <v>19</v>
      </c>
      <c r="AE84" s="22">
        <v>1</v>
      </c>
      <c r="AG84" s="82">
        <f t="shared" si="31"/>
        <v>0</v>
      </c>
      <c r="AH84" s="2">
        <f t="shared" si="36"/>
        <v>0</v>
      </c>
      <c r="AI84" s="2" t="e">
        <f t="shared" si="32"/>
        <v>#N/A</v>
      </c>
      <c r="AJ84" s="2" t="e">
        <f t="shared" si="37"/>
        <v>#NUM!</v>
      </c>
      <c r="AK84" s="84">
        <f t="shared" si="38"/>
        <v>0</v>
      </c>
      <c r="AL84" s="2">
        <f t="shared" si="39"/>
        <v>0</v>
      </c>
    </row>
    <row r="85" spans="1:38" x14ac:dyDescent="0.25">
      <c r="A85" s="8" t="s">
        <v>81</v>
      </c>
      <c r="B85" s="18">
        <v>750</v>
      </c>
      <c r="C85" s="18">
        <v>0</v>
      </c>
      <c r="D85" s="9">
        <v>120</v>
      </c>
      <c r="E85" s="10">
        <v>16</v>
      </c>
      <c r="F85" s="11">
        <f t="shared" si="40"/>
        <v>0.13333333333333333</v>
      </c>
      <c r="G85" s="73">
        <f t="shared" si="26"/>
        <v>46.879999999999995</v>
      </c>
      <c r="H85" s="59" t="s">
        <v>192</v>
      </c>
      <c r="I85" s="22">
        <v>1</v>
      </c>
      <c r="J85" s="22"/>
      <c r="K85" s="22" t="e">
        <f t="shared" si="27"/>
        <v>#DIV/0!</v>
      </c>
      <c r="L85" s="9" t="e">
        <f t="shared" si="33"/>
        <v>#DIV/0!</v>
      </c>
      <c r="M85" s="9" t="e">
        <f t="shared" si="28"/>
        <v>#N/A</v>
      </c>
      <c r="N85" s="9" t="e">
        <f t="shared" si="29"/>
        <v>#NUM!</v>
      </c>
      <c r="O85" s="55">
        <f t="shared" si="30"/>
        <v>0</v>
      </c>
      <c r="P85" s="56">
        <f t="shared" si="34"/>
        <v>0</v>
      </c>
      <c r="W85" s="8" t="s">
        <v>81</v>
      </c>
      <c r="X85" s="18">
        <v>750</v>
      </c>
      <c r="Y85" s="18">
        <v>0</v>
      </c>
      <c r="Z85" s="9">
        <v>136</v>
      </c>
      <c r="AA85" s="10">
        <v>16</v>
      </c>
      <c r="AB85" s="11">
        <f t="shared" si="35"/>
        <v>0.11764705882352941</v>
      </c>
      <c r="AC85" s="32">
        <v>53.13</v>
      </c>
      <c r="AD85" s="32" t="s">
        <v>19</v>
      </c>
      <c r="AE85" s="22">
        <v>1</v>
      </c>
      <c r="AG85" s="82">
        <f t="shared" si="31"/>
        <v>0</v>
      </c>
      <c r="AH85" s="2">
        <f t="shared" si="36"/>
        <v>0</v>
      </c>
      <c r="AI85" s="2" t="e">
        <f t="shared" si="32"/>
        <v>#N/A</v>
      </c>
      <c r="AJ85" s="2" t="e">
        <f t="shared" si="37"/>
        <v>#NUM!</v>
      </c>
      <c r="AK85" s="84">
        <f t="shared" si="38"/>
        <v>0</v>
      </c>
      <c r="AL85" s="2">
        <f t="shared" si="39"/>
        <v>0</v>
      </c>
    </row>
    <row r="86" spans="1:38" x14ac:dyDescent="0.25">
      <c r="A86" s="8" t="s">
        <v>82</v>
      </c>
      <c r="B86" s="18">
        <v>1000</v>
      </c>
      <c r="C86" s="18">
        <v>0</v>
      </c>
      <c r="D86" s="9">
        <v>120</v>
      </c>
      <c r="E86" s="10">
        <v>16</v>
      </c>
      <c r="F86" s="11">
        <f t="shared" si="40"/>
        <v>0.13333333333333333</v>
      </c>
      <c r="G86" s="73">
        <f t="shared" si="26"/>
        <v>62.5</v>
      </c>
      <c r="H86" s="59" t="s">
        <v>192</v>
      </c>
      <c r="I86" s="22">
        <v>1</v>
      </c>
      <c r="J86" s="22"/>
      <c r="K86" s="22" t="e">
        <f t="shared" si="27"/>
        <v>#DIV/0!</v>
      </c>
      <c r="L86" s="9" t="e">
        <f t="shared" si="33"/>
        <v>#DIV/0!</v>
      </c>
      <c r="M86" s="9" t="e">
        <f t="shared" si="28"/>
        <v>#N/A</v>
      </c>
      <c r="N86" s="9" t="e">
        <f t="shared" si="29"/>
        <v>#NUM!</v>
      </c>
      <c r="O86" s="55">
        <f t="shared" si="30"/>
        <v>1</v>
      </c>
      <c r="P86" s="56">
        <f t="shared" si="34"/>
        <v>0</v>
      </c>
      <c r="W86" s="8" t="s">
        <v>82</v>
      </c>
      <c r="X86" s="18">
        <v>1000</v>
      </c>
      <c r="Y86" s="18">
        <v>0</v>
      </c>
      <c r="Z86" s="9">
        <v>136</v>
      </c>
      <c r="AA86" s="10">
        <v>16</v>
      </c>
      <c r="AB86" s="11">
        <f t="shared" si="35"/>
        <v>0.11764705882352941</v>
      </c>
      <c r="AC86" s="32">
        <v>70.83</v>
      </c>
      <c r="AD86" s="32" t="s">
        <v>19</v>
      </c>
      <c r="AE86" s="22">
        <v>1</v>
      </c>
      <c r="AG86" s="82">
        <f t="shared" si="31"/>
        <v>0</v>
      </c>
      <c r="AH86" s="2">
        <f t="shared" si="36"/>
        <v>0</v>
      </c>
      <c r="AI86" s="2" t="e">
        <f t="shared" si="32"/>
        <v>#N/A</v>
      </c>
      <c r="AJ86" s="2" t="e">
        <f t="shared" si="37"/>
        <v>#NUM!</v>
      </c>
      <c r="AK86" s="84">
        <f t="shared" si="38"/>
        <v>1</v>
      </c>
      <c r="AL86" s="2">
        <f t="shared" si="39"/>
        <v>0</v>
      </c>
    </row>
    <row r="87" spans="1:38" x14ac:dyDescent="0.25">
      <c r="A87" s="8" t="s">
        <v>83</v>
      </c>
      <c r="B87" s="18">
        <v>1500</v>
      </c>
      <c r="C87" s="18">
        <v>0</v>
      </c>
      <c r="D87" s="9">
        <v>120</v>
      </c>
      <c r="E87" s="10">
        <v>16</v>
      </c>
      <c r="F87" s="11">
        <f t="shared" si="40"/>
        <v>0.13333333333333333</v>
      </c>
      <c r="G87" s="73">
        <f t="shared" si="26"/>
        <v>93.75</v>
      </c>
      <c r="H87" s="59" t="s">
        <v>192</v>
      </c>
      <c r="I87" s="22">
        <v>1</v>
      </c>
      <c r="J87" s="22"/>
      <c r="K87" s="22" t="e">
        <f t="shared" si="27"/>
        <v>#DIV/0!</v>
      </c>
      <c r="L87" s="9" t="e">
        <f t="shared" si="33"/>
        <v>#DIV/0!</v>
      </c>
      <c r="M87" s="9" t="e">
        <f t="shared" si="28"/>
        <v>#N/A</v>
      </c>
      <c r="N87" s="9" t="e">
        <f t="shared" si="29"/>
        <v>#NUM!</v>
      </c>
      <c r="O87" s="55">
        <f t="shared" si="30"/>
        <v>1</v>
      </c>
      <c r="P87" s="56">
        <f t="shared" si="34"/>
        <v>0</v>
      </c>
      <c r="W87" s="8" t="s">
        <v>83</v>
      </c>
      <c r="X87" s="18">
        <v>1500</v>
      </c>
      <c r="Y87" s="18">
        <v>0</v>
      </c>
      <c r="Z87" s="9">
        <v>136</v>
      </c>
      <c r="AA87" s="10">
        <v>16</v>
      </c>
      <c r="AB87" s="11">
        <f t="shared" si="35"/>
        <v>0.11764705882352941</v>
      </c>
      <c r="AC87" s="32">
        <v>106.3</v>
      </c>
      <c r="AD87" s="32" t="s">
        <v>19</v>
      </c>
      <c r="AE87" s="22">
        <v>1</v>
      </c>
      <c r="AG87" s="82">
        <f t="shared" si="31"/>
        <v>0</v>
      </c>
      <c r="AH87" s="2">
        <f t="shared" si="36"/>
        <v>0</v>
      </c>
      <c r="AI87" s="2" t="e">
        <f t="shared" si="32"/>
        <v>#N/A</v>
      </c>
      <c r="AJ87" s="2" t="e">
        <f t="shared" si="37"/>
        <v>#NUM!</v>
      </c>
      <c r="AK87" s="84">
        <f t="shared" si="38"/>
        <v>1</v>
      </c>
      <c r="AL87" s="2">
        <f t="shared" si="39"/>
        <v>0</v>
      </c>
    </row>
    <row r="88" spans="1:38" x14ac:dyDescent="0.25">
      <c r="A88" s="8" t="s">
        <v>84</v>
      </c>
      <c r="B88" s="18">
        <v>2000</v>
      </c>
      <c r="C88" s="18">
        <v>0</v>
      </c>
      <c r="D88" s="9">
        <v>120</v>
      </c>
      <c r="E88" s="10">
        <v>16</v>
      </c>
      <c r="F88" s="11">
        <f t="shared" si="40"/>
        <v>0.13333333333333333</v>
      </c>
      <c r="G88" s="73">
        <f t="shared" si="26"/>
        <v>125</v>
      </c>
      <c r="H88" s="59" t="s">
        <v>192</v>
      </c>
      <c r="I88" s="22">
        <v>1</v>
      </c>
      <c r="J88" s="22"/>
      <c r="K88" s="22" t="e">
        <f t="shared" si="27"/>
        <v>#DIV/0!</v>
      </c>
      <c r="L88" s="9" t="e">
        <f t="shared" si="33"/>
        <v>#DIV/0!</v>
      </c>
      <c r="M88" s="9" t="e">
        <f t="shared" si="28"/>
        <v>#N/A</v>
      </c>
      <c r="N88" s="9" t="e">
        <f t="shared" si="29"/>
        <v>#NUM!</v>
      </c>
      <c r="O88" s="55">
        <f t="shared" si="30"/>
        <v>1</v>
      </c>
      <c r="P88" s="56">
        <f t="shared" si="34"/>
        <v>0</v>
      </c>
      <c r="W88" s="8" t="s">
        <v>84</v>
      </c>
      <c r="X88" s="18">
        <v>2000</v>
      </c>
      <c r="Y88" s="18">
        <v>0</v>
      </c>
      <c r="Z88" s="9">
        <v>136</v>
      </c>
      <c r="AA88" s="10">
        <v>16</v>
      </c>
      <c r="AB88" s="11">
        <f t="shared" si="35"/>
        <v>0.11764705882352941</v>
      </c>
      <c r="AC88" s="32">
        <v>141.69999999999999</v>
      </c>
      <c r="AD88" s="32" t="s">
        <v>19</v>
      </c>
      <c r="AE88" s="22">
        <v>1</v>
      </c>
      <c r="AG88" s="82">
        <f t="shared" si="31"/>
        <v>0</v>
      </c>
      <c r="AH88" s="2">
        <f t="shared" si="36"/>
        <v>0</v>
      </c>
      <c r="AI88" s="2" t="e">
        <f t="shared" si="32"/>
        <v>#N/A</v>
      </c>
      <c r="AJ88" s="2" t="e">
        <f t="shared" si="37"/>
        <v>#NUM!</v>
      </c>
      <c r="AK88" s="84">
        <f t="shared" si="38"/>
        <v>1</v>
      </c>
      <c r="AL88" s="2">
        <f t="shared" si="39"/>
        <v>0</v>
      </c>
    </row>
    <row r="89" spans="1:38" x14ac:dyDescent="0.25">
      <c r="A89" s="8" t="s">
        <v>85</v>
      </c>
      <c r="B89" s="18">
        <v>3000</v>
      </c>
      <c r="C89" s="18">
        <v>0</v>
      </c>
      <c r="D89" s="9">
        <v>120</v>
      </c>
      <c r="E89" s="10">
        <v>16</v>
      </c>
      <c r="F89" s="11">
        <f t="shared" si="40"/>
        <v>0.13333333333333333</v>
      </c>
      <c r="G89" s="73">
        <f t="shared" si="26"/>
        <v>187.5</v>
      </c>
      <c r="H89" s="59" t="s">
        <v>192</v>
      </c>
      <c r="I89" s="22">
        <v>1</v>
      </c>
      <c r="J89" s="22"/>
      <c r="K89" s="22" t="e">
        <f t="shared" si="27"/>
        <v>#DIV/0!</v>
      </c>
      <c r="L89" s="9" t="e">
        <f t="shared" si="33"/>
        <v>#DIV/0!</v>
      </c>
      <c r="M89" s="9" t="e">
        <f t="shared" si="28"/>
        <v>#N/A</v>
      </c>
      <c r="N89" s="9" t="e">
        <f t="shared" si="29"/>
        <v>#NUM!</v>
      </c>
      <c r="O89" s="55">
        <f t="shared" si="30"/>
        <v>1</v>
      </c>
      <c r="P89" s="56">
        <f t="shared" si="34"/>
        <v>0</v>
      </c>
      <c r="W89" s="8" t="s">
        <v>85</v>
      </c>
      <c r="X89" s="18">
        <v>3000</v>
      </c>
      <c r="Y89" s="18">
        <v>0</v>
      </c>
      <c r="Z89" s="9">
        <v>136</v>
      </c>
      <c r="AA89" s="10">
        <v>16</v>
      </c>
      <c r="AB89" s="11">
        <f t="shared" si="35"/>
        <v>0.11764705882352941</v>
      </c>
      <c r="AC89" s="32">
        <v>212.5</v>
      </c>
      <c r="AD89" s="32" t="s">
        <v>19</v>
      </c>
      <c r="AE89" s="22">
        <v>1</v>
      </c>
      <c r="AG89" s="82">
        <f t="shared" si="31"/>
        <v>0</v>
      </c>
      <c r="AH89" s="2">
        <f t="shared" si="36"/>
        <v>0</v>
      </c>
      <c r="AI89" s="2" t="e">
        <f t="shared" si="32"/>
        <v>#N/A</v>
      </c>
      <c r="AJ89" s="2" t="e">
        <f t="shared" si="37"/>
        <v>#NUM!</v>
      </c>
      <c r="AK89" s="84">
        <f t="shared" si="38"/>
        <v>1</v>
      </c>
      <c r="AL89" s="2">
        <f t="shared" si="39"/>
        <v>0</v>
      </c>
    </row>
    <row r="90" spans="1:38" x14ac:dyDescent="0.25">
      <c r="A90" s="8" t="s">
        <v>86</v>
      </c>
      <c r="B90" s="18">
        <v>5000</v>
      </c>
      <c r="C90" s="18">
        <v>0</v>
      </c>
      <c r="D90" s="9">
        <v>120</v>
      </c>
      <c r="E90" s="10">
        <v>16</v>
      </c>
      <c r="F90" s="11">
        <f t="shared" si="40"/>
        <v>0.13333333333333333</v>
      </c>
      <c r="G90" s="73">
        <f t="shared" si="26"/>
        <v>312.5</v>
      </c>
      <c r="H90" s="59" t="s">
        <v>192</v>
      </c>
      <c r="I90" s="22">
        <v>1</v>
      </c>
      <c r="J90" s="22"/>
      <c r="K90" s="22" t="e">
        <f t="shared" si="27"/>
        <v>#DIV/0!</v>
      </c>
      <c r="L90" s="9" t="e">
        <f t="shared" si="33"/>
        <v>#DIV/0!</v>
      </c>
      <c r="M90" s="9" t="e">
        <f t="shared" si="28"/>
        <v>#N/A</v>
      </c>
      <c r="N90" s="9" t="e">
        <f t="shared" si="29"/>
        <v>#NUM!</v>
      </c>
      <c r="O90" s="55">
        <f t="shared" si="30"/>
        <v>1</v>
      </c>
      <c r="P90" s="56">
        <f t="shared" si="34"/>
        <v>0</v>
      </c>
      <c r="W90" s="8" t="s">
        <v>86</v>
      </c>
      <c r="X90" s="18">
        <v>5000</v>
      </c>
      <c r="Y90" s="18">
        <v>0</v>
      </c>
      <c r="Z90" s="9">
        <v>136</v>
      </c>
      <c r="AA90" s="10">
        <v>16</v>
      </c>
      <c r="AB90" s="11">
        <f t="shared" si="35"/>
        <v>0.11764705882352941</v>
      </c>
      <c r="AC90" s="32">
        <v>354.2</v>
      </c>
      <c r="AD90" s="32" t="s">
        <v>19</v>
      </c>
      <c r="AE90" s="22">
        <v>1</v>
      </c>
      <c r="AG90" s="82">
        <f t="shared" si="31"/>
        <v>0</v>
      </c>
      <c r="AH90" s="2">
        <f t="shared" si="36"/>
        <v>0</v>
      </c>
      <c r="AI90" s="2" t="e">
        <f t="shared" si="32"/>
        <v>#N/A</v>
      </c>
      <c r="AJ90" s="2" t="e">
        <f t="shared" si="37"/>
        <v>#NUM!</v>
      </c>
      <c r="AK90" s="84">
        <f t="shared" si="38"/>
        <v>1</v>
      </c>
      <c r="AL90" s="2">
        <f t="shared" si="39"/>
        <v>0</v>
      </c>
    </row>
    <row r="91" spans="1:38" x14ac:dyDescent="0.25">
      <c r="A91" s="8" t="s">
        <v>87</v>
      </c>
      <c r="B91" s="18">
        <v>7500</v>
      </c>
      <c r="C91" s="18">
        <v>0</v>
      </c>
      <c r="D91" s="9">
        <v>120</v>
      </c>
      <c r="E91" s="10">
        <v>16</v>
      </c>
      <c r="F91" s="11">
        <f t="shared" si="40"/>
        <v>0.13333333333333333</v>
      </c>
      <c r="G91" s="73">
        <f t="shared" si="26"/>
        <v>468.75</v>
      </c>
      <c r="H91" s="59" t="s">
        <v>192</v>
      </c>
      <c r="I91" s="22">
        <v>1</v>
      </c>
      <c r="J91" s="22"/>
      <c r="K91" s="22" t="e">
        <f t="shared" si="27"/>
        <v>#DIV/0!</v>
      </c>
      <c r="L91" s="9" t="e">
        <f t="shared" si="33"/>
        <v>#DIV/0!</v>
      </c>
      <c r="M91" s="9" t="e">
        <f t="shared" si="28"/>
        <v>#N/A</v>
      </c>
      <c r="N91" s="9" t="e">
        <f t="shared" si="29"/>
        <v>#NUM!</v>
      </c>
      <c r="O91" s="55">
        <f t="shared" si="30"/>
        <v>1</v>
      </c>
      <c r="P91" s="56">
        <f t="shared" si="34"/>
        <v>0</v>
      </c>
      <c r="W91" s="8" t="s">
        <v>87</v>
      </c>
      <c r="X91" s="18">
        <v>7500</v>
      </c>
      <c r="Y91" s="18">
        <v>0</v>
      </c>
      <c r="Z91" s="9">
        <v>136</v>
      </c>
      <c r="AA91" s="10">
        <v>16</v>
      </c>
      <c r="AB91" s="11">
        <f t="shared" si="35"/>
        <v>0.11764705882352941</v>
      </c>
      <c r="AC91" s="32">
        <v>531.29999999999995</v>
      </c>
      <c r="AD91" s="32" t="s">
        <v>19</v>
      </c>
      <c r="AE91" s="22">
        <v>1</v>
      </c>
      <c r="AG91" s="82">
        <f t="shared" si="31"/>
        <v>0</v>
      </c>
      <c r="AH91" s="2">
        <f t="shared" si="36"/>
        <v>0</v>
      </c>
      <c r="AI91" s="2" t="e">
        <f t="shared" si="32"/>
        <v>#N/A</v>
      </c>
      <c r="AJ91" s="2" t="e">
        <f t="shared" si="37"/>
        <v>#NUM!</v>
      </c>
      <c r="AK91" s="84">
        <f t="shared" si="38"/>
        <v>1</v>
      </c>
      <c r="AL91" s="2">
        <f t="shared" si="39"/>
        <v>0</v>
      </c>
    </row>
    <row r="92" spans="1:38" ht="15.75" thickBot="1" x14ac:dyDescent="0.3">
      <c r="A92" s="13" t="s">
        <v>88</v>
      </c>
      <c r="B92" s="24">
        <v>10000</v>
      </c>
      <c r="C92" s="24">
        <v>0</v>
      </c>
      <c r="D92" s="14">
        <v>120</v>
      </c>
      <c r="E92" s="15">
        <v>16</v>
      </c>
      <c r="F92" s="16">
        <f t="shared" si="40"/>
        <v>0.13333333333333333</v>
      </c>
      <c r="G92" s="75">
        <f t="shared" si="26"/>
        <v>625</v>
      </c>
      <c r="H92" s="60" t="s">
        <v>192</v>
      </c>
      <c r="I92" s="22">
        <v>1</v>
      </c>
      <c r="J92" s="22"/>
      <c r="K92" s="22" t="e">
        <f t="shared" si="27"/>
        <v>#DIV/0!</v>
      </c>
      <c r="L92" s="9" t="e">
        <f t="shared" si="33"/>
        <v>#DIV/0!</v>
      </c>
      <c r="M92" s="9" t="e">
        <f t="shared" si="28"/>
        <v>#N/A</v>
      </c>
      <c r="N92" s="9" t="e">
        <f t="shared" si="29"/>
        <v>#NUM!</v>
      </c>
      <c r="O92" s="55">
        <f t="shared" si="30"/>
        <v>1</v>
      </c>
      <c r="P92" s="56">
        <f t="shared" si="34"/>
        <v>0</v>
      </c>
      <c r="W92" s="13" t="s">
        <v>88</v>
      </c>
      <c r="X92" s="24">
        <v>10000</v>
      </c>
      <c r="Y92" s="24">
        <v>0</v>
      </c>
      <c r="Z92" s="14">
        <v>136</v>
      </c>
      <c r="AA92" s="15">
        <v>16</v>
      </c>
      <c r="AB92" s="16">
        <f t="shared" si="35"/>
        <v>0.11764705882352941</v>
      </c>
      <c r="AC92" s="32">
        <v>708.3</v>
      </c>
      <c r="AD92" s="32" t="s">
        <v>19</v>
      </c>
      <c r="AE92" s="22">
        <v>1</v>
      </c>
      <c r="AG92" s="82">
        <f t="shared" si="31"/>
        <v>0</v>
      </c>
      <c r="AH92" s="2">
        <f t="shared" si="36"/>
        <v>0</v>
      </c>
      <c r="AI92" s="2" t="e">
        <f t="shared" si="32"/>
        <v>#N/A</v>
      </c>
      <c r="AJ92" s="2" t="e">
        <f t="shared" si="37"/>
        <v>#NUM!</v>
      </c>
      <c r="AK92" s="84">
        <f t="shared" si="38"/>
        <v>1</v>
      </c>
      <c r="AL92" s="2">
        <f t="shared" si="39"/>
        <v>0</v>
      </c>
    </row>
    <row r="93" spans="1:38" x14ac:dyDescent="0.25">
      <c r="A93" s="3" t="s">
        <v>76</v>
      </c>
      <c r="B93" s="23">
        <v>50</v>
      </c>
      <c r="C93" s="23">
        <v>0</v>
      </c>
      <c r="D93" s="4">
        <v>120</v>
      </c>
      <c r="E93" s="5">
        <v>32</v>
      </c>
      <c r="F93" s="6">
        <f t="shared" si="40"/>
        <v>0.26666666666666666</v>
      </c>
      <c r="G93" s="74">
        <f t="shared" si="26"/>
        <v>1.57</v>
      </c>
      <c r="H93" s="5" t="s">
        <v>3</v>
      </c>
      <c r="I93" s="22">
        <v>1</v>
      </c>
      <c r="J93" s="22"/>
      <c r="K93" s="22" t="e">
        <f t="shared" si="27"/>
        <v>#DIV/0!</v>
      </c>
      <c r="L93" s="9" t="e">
        <f t="shared" si="33"/>
        <v>#DIV/0!</v>
      </c>
      <c r="M93" s="9" t="e">
        <f t="shared" si="28"/>
        <v>#N/A</v>
      </c>
      <c r="N93" s="9" t="e">
        <f t="shared" si="29"/>
        <v>#NUM!</v>
      </c>
      <c r="O93" s="55">
        <f t="shared" si="30"/>
        <v>0</v>
      </c>
      <c r="P93" s="56">
        <f t="shared" si="34"/>
        <v>0</v>
      </c>
      <c r="W93" s="3" t="s">
        <v>76</v>
      </c>
      <c r="X93" s="23">
        <v>50</v>
      </c>
      <c r="Y93" s="23">
        <v>136</v>
      </c>
      <c r="Z93" s="4">
        <v>272</v>
      </c>
      <c r="AA93" s="5">
        <v>16</v>
      </c>
      <c r="AB93" s="19">
        <f t="shared" si="35"/>
        <v>5.8823529411764705E-2</v>
      </c>
      <c r="AC93" s="34">
        <v>3.33</v>
      </c>
      <c r="AD93" s="34" t="s">
        <v>20</v>
      </c>
      <c r="AE93" s="22">
        <v>1</v>
      </c>
      <c r="AG93" s="82">
        <f t="shared" si="31"/>
        <v>0</v>
      </c>
      <c r="AH93" s="2">
        <f t="shared" si="36"/>
        <v>0</v>
      </c>
      <c r="AI93" s="2" t="e">
        <f t="shared" si="32"/>
        <v>#N/A</v>
      </c>
      <c r="AJ93" s="2" t="e">
        <f t="shared" si="37"/>
        <v>#NUM!</v>
      </c>
      <c r="AK93" s="84">
        <f t="shared" si="38"/>
        <v>0</v>
      </c>
      <c r="AL93" s="2">
        <f t="shared" si="39"/>
        <v>0</v>
      </c>
    </row>
    <row r="94" spans="1:38" x14ac:dyDescent="0.25">
      <c r="A94" s="8" t="s">
        <v>77</v>
      </c>
      <c r="B94" s="18">
        <v>100</v>
      </c>
      <c r="C94" s="18">
        <v>0</v>
      </c>
      <c r="D94" s="9">
        <v>120</v>
      </c>
      <c r="E94" s="10">
        <v>32</v>
      </c>
      <c r="F94" s="11">
        <f t="shared" si="40"/>
        <v>0.26666666666666666</v>
      </c>
      <c r="G94" s="73">
        <f t="shared" si="26"/>
        <v>3.13</v>
      </c>
      <c r="H94" s="10" t="s">
        <v>3</v>
      </c>
      <c r="I94" s="22">
        <v>1</v>
      </c>
      <c r="J94" s="22"/>
      <c r="K94" s="22" t="e">
        <f t="shared" si="27"/>
        <v>#DIV/0!</v>
      </c>
      <c r="L94" s="9" t="e">
        <f t="shared" si="33"/>
        <v>#DIV/0!</v>
      </c>
      <c r="M94" s="9" t="e">
        <f t="shared" si="28"/>
        <v>#N/A</v>
      </c>
      <c r="N94" s="9" t="e">
        <f t="shared" si="29"/>
        <v>#NUM!</v>
      </c>
      <c r="O94" s="55">
        <f t="shared" si="30"/>
        <v>0</v>
      </c>
      <c r="P94" s="56">
        <f t="shared" si="34"/>
        <v>0</v>
      </c>
      <c r="W94" s="8" t="s">
        <v>77</v>
      </c>
      <c r="X94" s="18">
        <v>100</v>
      </c>
      <c r="Y94" s="18">
        <v>136</v>
      </c>
      <c r="Z94" s="9">
        <v>272</v>
      </c>
      <c r="AA94" s="10">
        <v>16</v>
      </c>
      <c r="AB94" s="20">
        <f t="shared" si="35"/>
        <v>5.8823529411764705E-2</v>
      </c>
      <c r="AC94" s="34">
        <v>6.67</v>
      </c>
      <c r="AD94" s="34" t="s">
        <v>20</v>
      </c>
      <c r="AE94" s="22">
        <v>1</v>
      </c>
      <c r="AG94" s="82">
        <f t="shared" si="31"/>
        <v>0</v>
      </c>
      <c r="AH94" s="2">
        <f t="shared" si="36"/>
        <v>0</v>
      </c>
      <c r="AI94" s="2" t="e">
        <f t="shared" si="32"/>
        <v>#N/A</v>
      </c>
      <c r="AJ94" s="2" t="e">
        <f t="shared" si="37"/>
        <v>#NUM!</v>
      </c>
      <c r="AK94" s="84">
        <f t="shared" si="38"/>
        <v>0</v>
      </c>
      <c r="AL94" s="2">
        <f t="shared" si="39"/>
        <v>0</v>
      </c>
    </row>
    <row r="95" spans="1:38" x14ac:dyDescent="0.25">
      <c r="A95" s="8" t="s">
        <v>78</v>
      </c>
      <c r="B95" s="18">
        <v>150</v>
      </c>
      <c r="C95" s="18">
        <v>0</v>
      </c>
      <c r="D95" s="9">
        <v>120</v>
      </c>
      <c r="E95" s="10">
        <v>32</v>
      </c>
      <c r="F95" s="11">
        <f t="shared" si="40"/>
        <v>0.26666666666666666</v>
      </c>
      <c r="G95" s="73">
        <f t="shared" si="26"/>
        <v>4.6899999999999995</v>
      </c>
      <c r="H95" s="10" t="s">
        <v>3</v>
      </c>
      <c r="I95" s="22">
        <v>1</v>
      </c>
      <c r="J95" s="22"/>
      <c r="K95" s="22" t="e">
        <f t="shared" si="27"/>
        <v>#DIV/0!</v>
      </c>
      <c r="L95" s="9" t="e">
        <f t="shared" si="33"/>
        <v>#DIV/0!</v>
      </c>
      <c r="M95" s="9" t="e">
        <f t="shared" si="28"/>
        <v>#N/A</v>
      </c>
      <c r="N95" s="9" t="e">
        <f t="shared" si="29"/>
        <v>#NUM!</v>
      </c>
      <c r="O95" s="55">
        <f t="shared" si="30"/>
        <v>0</v>
      </c>
      <c r="P95" s="56">
        <f t="shared" si="34"/>
        <v>0</v>
      </c>
      <c r="W95" s="8" t="s">
        <v>78</v>
      </c>
      <c r="X95" s="18">
        <v>150</v>
      </c>
      <c r="Y95" s="18">
        <v>136</v>
      </c>
      <c r="Z95" s="9">
        <v>272</v>
      </c>
      <c r="AA95" s="10">
        <v>16</v>
      </c>
      <c r="AB95" s="20">
        <f t="shared" si="35"/>
        <v>5.8823529411764705E-2</v>
      </c>
      <c r="AC95" s="34">
        <v>10</v>
      </c>
      <c r="AD95" s="34" t="s">
        <v>20</v>
      </c>
      <c r="AE95" s="22">
        <v>1</v>
      </c>
      <c r="AG95" s="82">
        <f t="shared" si="31"/>
        <v>0</v>
      </c>
      <c r="AH95" s="2">
        <f t="shared" si="36"/>
        <v>0</v>
      </c>
      <c r="AI95" s="2" t="e">
        <f t="shared" si="32"/>
        <v>#N/A</v>
      </c>
      <c r="AJ95" s="2" t="e">
        <f t="shared" si="37"/>
        <v>#NUM!</v>
      </c>
      <c r="AK95" s="84">
        <f t="shared" si="38"/>
        <v>0</v>
      </c>
      <c r="AL95" s="2">
        <f t="shared" si="39"/>
        <v>0</v>
      </c>
    </row>
    <row r="96" spans="1:38" x14ac:dyDescent="0.25">
      <c r="A96" s="8" t="s">
        <v>79</v>
      </c>
      <c r="B96" s="18">
        <v>250</v>
      </c>
      <c r="C96" s="18">
        <v>0</v>
      </c>
      <c r="D96" s="9">
        <v>120</v>
      </c>
      <c r="E96" s="10">
        <v>32</v>
      </c>
      <c r="F96" s="11">
        <f t="shared" si="40"/>
        <v>0.26666666666666666</v>
      </c>
      <c r="G96" s="73">
        <f t="shared" si="26"/>
        <v>7.8199999999999994</v>
      </c>
      <c r="H96" s="10" t="s">
        <v>3</v>
      </c>
      <c r="I96" s="22">
        <v>1</v>
      </c>
      <c r="J96" s="22"/>
      <c r="K96" s="22" t="e">
        <f t="shared" si="27"/>
        <v>#DIV/0!</v>
      </c>
      <c r="L96" s="9" t="e">
        <f t="shared" si="33"/>
        <v>#DIV/0!</v>
      </c>
      <c r="M96" s="9" t="e">
        <f t="shared" si="28"/>
        <v>#N/A</v>
      </c>
      <c r="N96" s="9" t="e">
        <f t="shared" si="29"/>
        <v>#NUM!</v>
      </c>
      <c r="O96" s="55">
        <f t="shared" si="30"/>
        <v>0</v>
      </c>
      <c r="P96" s="56">
        <f t="shared" si="34"/>
        <v>0</v>
      </c>
      <c r="W96" s="8" t="s">
        <v>79</v>
      </c>
      <c r="X96" s="18">
        <v>250</v>
      </c>
      <c r="Y96" s="18">
        <v>136</v>
      </c>
      <c r="Z96" s="9">
        <v>272</v>
      </c>
      <c r="AA96" s="10">
        <v>16</v>
      </c>
      <c r="AB96" s="20">
        <f t="shared" si="35"/>
        <v>5.8823529411764705E-2</v>
      </c>
      <c r="AC96" s="34">
        <v>16.670000000000002</v>
      </c>
      <c r="AD96" s="34" t="s">
        <v>20</v>
      </c>
      <c r="AE96" s="22">
        <v>1</v>
      </c>
      <c r="AG96" s="82">
        <f t="shared" si="31"/>
        <v>0</v>
      </c>
      <c r="AH96" s="2">
        <f t="shared" si="36"/>
        <v>0</v>
      </c>
      <c r="AI96" s="2" t="e">
        <f t="shared" si="32"/>
        <v>#N/A</v>
      </c>
      <c r="AJ96" s="2" t="e">
        <f t="shared" si="37"/>
        <v>#NUM!</v>
      </c>
      <c r="AK96" s="84">
        <f t="shared" si="38"/>
        <v>0</v>
      </c>
      <c r="AL96" s="2">
        <f t="shared" si="39"/>
        <v>0</v>
      </c>
    </row>
    <row r="97" spans="1:38" x14ac:dyDescent="0.25">
      <c r="A97" s="8" t="s">
        <v>80</v>
      </c>
      <c r="B97" s="18">
        <v>500</v>
      </c>
      <c r="C97" s="18">
        <v>0</v>
      </c>
      <c r="D97" s="9">
        <v>120</v>
      </c>
      <c r="E97" s="10">
        <v>32</v>
      </c>
      <c r="F97" s="11">
        <f t="shared" si="40"/>
        <v>0.26666666666666666</v>
      </c>
      <c r="G97" s="73">
        <f t="shared" si="26"/>
        <v>15.629999999999999</v>
      </c>
      <c r="H97" s="10" t="s">
        <v>3</v>
      </c>
      <c r="I97" s="22">
        <v>1</v>
      </c>
      <c r="J97" s="22"/>
      <c r="K97" s="22" t="e">
        <f t="shared" si="27"/>
        <v>#DIV/0!</v>
      </c>
      <c r="L97" s="9" t="e">
        <f t="shared" si="33"/>
        <v>#DIV/0!</v>
      </c>
      <c r="M97" s="9" t="e">
        <f t="shared" si="28"/>
        <v>#N/A</v>
      </c>
      <c r="N97" s="9" t="e">
        <f t="shared" si="29"/>
        <v>#NUM!</v>
      </c>
      <c r="O97" s="55">
        <f t="shared" si="30"/>
        <v>0</v>
      </c>
      <c r="P97" s="56">
        <f t="shared" si="34"/>
        <v>0</v>
      </c>
      <c r="W97" s="8" t="s">
        <v>80</v>
      </c>
      <c r="X97" s="18">
        <v>500</v>
      </c>
      <c r="Y97" s="18">
        <v>136</v>
      </c>
      <c r="Z97" s="9">
        <v>272</v>
      </c>
      <c r="AA97" s="10">
        <v>16</v>
      </c>
      <c r="AB97" s="20">
        <f t="shared" si="35"/>
        <v>5.8823529411764705E-2</v>
      </c>
      <c r="AC97" s="34">
        <v>33.33</v>
      </c>
      <c r="AD97" s="34" t="s">
        <v>20</v>
      </c>
      <c r="AE97" s="22">
        <v>1</v>
      </c>
      <c r="AG97" s="82">
        <f t="shared" si="31"/>
        <v>0</v>
      </c>
      <c r="AH97" s="2">
        <f t="shared" si="36"/>
        <v>0</v>
      </c>
      <c r="AI97" s="2" t="e">
        <f t="shared" si="32"/>
        <v>#N/A</v>
      </c>
      <c r="AJ97" s="2" t="e">
        <f t="shared" si="37"/>
        <v>#NUM!</v>
      </c>
      <c r="AK97" s="84">
        <f t="shared" si="38"/>
        <v>0</v>
      </c>
      <c r="AL97" s="2">
        <f t="shared" si="39"/>
        <v>0</v>
      </c>
    </row>
    <row r="98" spans="1:38" x14ac:dyDescent="0.25">
      <c r="A98" s="8" t="s">
        <v>81</v>
      </c>
      <c r="B98" s="18">
        <v>750</v>
      </c>
      <c r="C98" s="18">
        <v>0</v>
      </c>
      <c r="D98" s="9">
        <v>120</v>
      </c>
      <c r="E98" s="10">
        <v>32</v>
      </c>
      <c r="F98" s="11">
        <f t="shared" si="40"/>
        <v>0.26666666666666666</v>
      </c>
      <c r="G98" s="73">
        <f t="shared" ref="G98:G131" si="41">ROUNDUP(B98/E98,2)</f>
        <v>23.44</v>
      </c>
      <c r="H98" s="10" t="s">
        <v>3</v>
      </c>
      <c r="I98" s="22">
        <v>1</v>
      </c>
      <c r="J98" s="22"/>
      <c r="K98" s="22" t="e">
        <f t="shared" ref="K98:K131" si="42">IF(AND($S$7=F98:F98,C98&lt;$S$2,$S$2&lt;=D98),1,0)</f>
        <v>#DIV/0!</v>
      </c>
      <c r="L98" s="9" t="e">
        <f t="shared" si="33"/>
        <v>#DIV/0!</v>
      </c>
      <c r="M98" s="9" t="e">
        <f t="shared" ref="M98:M131" si="43">IF($T$14=E98,1,0)</f>
        <v>#N/A</v>
      </c>
      <c r="N98" s="9" t="e">
        <f t="shared" ref="N98:N131" si="44">IF($S$19&lt;=B98,1,0)</f>
        <v>#NUM!</v>
      </c>
      <c r="O98" s="55">
        <f t="shared" ref="O98:O131" si="45">IF($S$4&lt;=G98,1,0)</f>
        <v>0</v>
      </c>
      <c r="P98" s="56">
        <f t="shared" si="34"/>
        <v>0</v>
      </c>
      <c r="W98" s="8" t="s">
        <v>81</v>
      </c>
      <c r="X98" s="18">
        <v>750</v>
      </c>
      <c r="Y98" s="18">
        <v>136</v>
      </c>
      <c r="Z98" s="9">
        <v>272</v>
      </c>
      <c r="AA98" s="10">
        <v>16</v>
      </c>
      <c r="AB98" s="20">
        <f t="shared" si="35"/>
        <v>5.8823529411764705E-2</v>
      </c>
      <c r="AC98" s="34">
        <v>50</v>
      </c>
      <c r="AD98" s="34" t="s">
        <v>20</v>
      </c>
      <c r="AE98" s="22">
        <v>1</v>
      </c>
      <c r="AG98" s="82">
        <f t="shared" ref="AG98:AG118" si="46">IF(AND($AO$7=AB98:AB98,Y98&lt;$AO$2,$AO$2&lt;=Z98),1,0)</f>
        <v>0</v>
      </c>
      <c r="AH98" s="2">
        <f t="shared" si="36"/>
        <v>0</v>
      </c>
      <c r="AI98" s="2" t="e">
        <f t="shared" ref="AI98:AI118" si="47">IF($AP$14=AA98,1,0)</f>
        <v>#N/A</v>
      </c>
      <c r="AJ98" s="2" t="e">
        <f t="shared" si="37"/>
        <v>#NUM!</v>
      </c>
      <c r="AK98" s="84">
        <f t="shared" si="38"/>
        <v>0</v>
      </c>
      <c r="AL98" s="2">
        <f t="shared" si="39"/>
        <v>0</v>
      </c>
    </row>
    <row r="99" spans="1:38" x14ac:dyDescent="0.25">
      <c r="A99" s="8" t="s">
        <v>82</v>
      </c>
      <c r="B99" s="18">
        <v>1000</v>
      </c>
      <c r="C99" s="18">
        <v>0</v>
      </c>
      <c r="D99" s="9">
        <v>120</v>
      </c>
      <c r="E99" s="10">
        <v>32</v>
      </c>
      <c r="F99" s="11">
        <f t="shared" si="40"/>
        <v>0.26666666666666666</v>
      </c>
      <c r="G99" s="73">
        <f t="shared" si="41"/>
        <v>31.25</v>
      </c>
      <c r="H99" s="10" t="s">
        <v>3</v>
      </c>
      <c r="I99" s="22">
        <v>1</v>
      </c>
      <c r="J99" s="22"/>
      <c r="K99" s="22" t="e">
        <f t="shared" si="42"/>
        <v>#DIV/0!</v>
      </c>
      <c r="L99" s="9" t="e">
        <f t="shared" si="33"/>
        <v>#DIV/0!</v>
      </c>
      <c r="M99" s="9" t="e">
        <f t="shared" si="43"/>
        <v>#N/A</v>
      </c>
      <c r="N99" s="9" t="e">
        <f t="shared" si="44"/>
        <v>#NUM!</v>
      </c>
      <c r="O99" s="55">
        <f t="shared" si="45"/>
        <v>0</v>
      </c>
      <c r="P99" s="56">
        <f t="shared" si="34"/>
        <v>0</v>
      </c>
      <c r="W99" s="8" t="s">
        <v>82</v>
      </c>
      <c r="X99" s="18">
        <v>1000</v>
      </c>
      <c r="Y99" s="18">
        <v>136</v>
      </c>
      <c r="Z99" s="9">
        <v>272</v>
      </c>
      <c r="AA99" s="10">
        <v>16</v>
      </c>
      <c r="AB99" s="20">
        <f t="shared" si="35"/>
        <v>5.8823529411764705E-2</v>
      </c>
      <c r="AC99" s="34">
        <v>66.67</v>
      </c>
      <c r="AD99" s="34" t="s">
        <v>20</v>
      </c>
      <c r="AE99" s="22">
        <v>1</v>
      </c>
      <c r="AG99" s="82">
        <f t="shared" si="46"/>
        <v>0</v>
      </c>
      <c r="AH99" s="2">
        <f t="shared" si="36"/>
        <v>0</v>
      </c>
      <c r="AI99" s="2" t="e">
        <f t="shared" si="47"/>
        <v>#N/A</v>
      </c>
      <c r="AJ99" s="2" t="e">
        <f t="shared" si="37"/>
        <v>#NUM!</v>
      </c>
      <c r="AK99" s="84">
        <f t="shared" si="38"/>
        <v>1</v>
      </c>
      <c r="AL99" s="2">
        <f t="shared" si="39"/>
        <v>0</v>
      </c>
    </row>
    <row r="100" spans="1:38" x14ac:dyDescent="0.25">
      <c r="A100" s="8" t="s">
        <v>83</v>
      </c>
      <c r="B100" s="18">
        <v>1500</v>
      </c>
      <c r="C100" s="18">
        <v>0</v>
      </c>
      <c r="D100" s="9">
        <v>120</v>
      </c>
      <c r="E100" s="10">
        <v>32</v>
      </c>
      <c r="F100" s="11">
        <f t="shared" si="40"/>
        <v>0.26666666666666666</v>
      </c>
      <c r="G100" s="73">
        <f t="shared" si="41"/>
        <v>46.879999999999995</v>
      </c>
      <c r="H100" s="10" t="s">
        <v>3</v>
      </c>
      <c r="I100" s="22">
        <v>1</v>
      </c>
      <c r="J100" s="22"/>
      <c r="K100" s="22" t="e">
        <f t="shared" si="42"/>
        <v>#DIV/0!</v>
      </c>
      <c r="L100" s="9" t="e">
        <f t="shared" si="33"/>
        <v>#DIV/0!</v>
      </c>
      <c r="M100" s="9" t="e">
        <f t="shared" si="43"/>
        <v>#N/A</v>
      </c>
      <c r="N100" s="9" t="e">
        <f t="shared" si="44"/>
        <v>#NUM!</v>
      </c>
      <c r="O100" s="55">
        <f t="shared" si="45"/>
        <v>0</v>
      </c>
      <c r="P100" s="56">
        <f t="shared" si="34"/>
        <v>0</v>
      </c>
      <c r="W100" s="8" t="s">
        <v>83</v>
      </c>
      <c r="X100" s="18">
        <v>1500</v>
      </c>
      <c r="Y100" s="18">
        <v>136</v>
      </c>
      <c r="Z100" s="9">
        <v>272</v>
      </c>
      <c r="AA100" s="10">
        <v>16</v>
      </c>
      <c r="AB100" s="20">
        <f t="shared" si="35"/>
        <v>5.8823529411764705E-2</v>
      </c>
      <c r="AC100" s="34">
        <v>100</v>
      </c>
      <c r="AD100" s="34" t="s">
        <v>20</v>
      </c>
      <c r="AE100" s="22">
        <v>1</v>
      </c>
      <c r="AG100" s="82">
        <f t="shared" si="46"/>
        <v>0</v>
      </c>
      <c r="AH100" s="2">
        <f t="shared" si="36"/>
        <v>0</v>
      </c>
      <c r="AI100" s="2" t="e">
        <f t="shared" si="47"/>
        <v>#N/A</v>
      </c>
      <c r="AJ100" s="2" t="e">
        <f t="shared" si="37"/>
        <v>#NUM!</v>
      </c>
      <c r="AK100" s="84">
        <f t="shared" si="38"/>
        <v>1</v>
      </c>
      <c r="AL100" s="2">
        <f t="shared" si="39"/>
        <v>0</v>
      </c>
    </row>
    <row r="101" spans="1:38" x14ac:dyDescent="0.25">
      <c r="A101" s="8" t="s">
        <v>84</v>
      </c>
      <c r="B101" s="18">
        <v>2000</v>
      </c>
      <c r="C101" s="18">
        <v>0</v>
      </c>
      <c r="D101" s="9">
        <v>120</v>
      </c>
      <c r="E101" s="10">
        <v>32</v>
      </c>
      <c r="F101" s="11">
        <f t="shared" si="40"/>
        <v>0.26666666666666666</v>
      </c>
      <c r="G101" s="73">
        <f t="shared" si="41"/>
        <v>62.5</v>
      </c>
      <c r="H101" s="10" t="s">
        <v>3</v>
      </c>
      <c r="I101" s="22">
        <v>1</v>
      </c>
      <c r="J101" s="22"/>
      <c r="K101" s="22" t="e">
        <f t="shared" si="42"/>
        <v>#DIV/0!</v>
      </c>
      <c r="L101" s="9" t="e">
        <f t="shared" si="33"/>
        <v>#DIV/0!</v>
      </c>
      <c r="M101" s="9" t="e">
        <f t="shared" si="43"/>
        <v>#N/A</v>
      </c>
      <c r="N101" s="9" t="e">
        <f t="shared" si="44"/>
        <v>#NUM!</v>
      </c>
      <c r="O101" s="55">
        <f t="shared" si="45"/>
        <v>1</v>
      </c>
      <c r="P101" s="56">
        <f t="shared" si="34"/>
        <v>0</v>
      </c>
      <c r="W101" s="8" t="s">
        <v>84</v>
      </c>
      <c r="X101" s="18">
        <v>2000</v>
      </c>
      <c r="Y101" s="18">
        <v>136</v>
      </c>
      <c r="Z101" s="9">
        <v>272</v>
      </c>
      <c r="AA101" s="10">
        <v>16</v>
      </c>
      <c r="AB101" s="20">
        <f t="shared" si="35"/>
        <v>5.8823529411764705E-2</v>
      </c>
      <c r="AC101" s="34">
        <v>133.30000000000001</v>
      </c>
      <c r="AD101" s="34" t="s">
        <v>20</v>
      </c>
      <c r="AE101" s="22">
        <v>1</v>
      </c>
      <c r="AG101" s="82">
        <f t="shared" si="46"/>
        <v>0</v>
      </c>
      <c r="AH101" s="2">
        <f t="shared" si="36"/>
        <v>0</v>
      </c>
      <c r="AI101" s="2" t="e">
        <f t="shared" si="47"/>
        <v>#N/A</v>
      </c>
      <c r="AJ101" s="2" t="e">
        <f t="shared" si="37"/>
        <v>#NUM!</v>
      </c>
      <c r="AK101" s="84">
        <f t="shared" si="38"/>
        <v>1</v>
      </c>
      <c r="AL101" s="2">
        <f t="shared" si="39"/>
        <v>0</v>
      </c>
    </row>
    <row r="102" spans="1:38" x14ac:dyDescent="0.25">
      <c r="A102" s="8" t="s">
        <v>85</v>
      </c>
      <c r="B102" s="18">
        <v>3000</v>
      </c>
      <c r="C102" s="18">
        <v>0</v>
      </c>
      <c r="D102" s="9">
        <v>120</v>
      </c>
      <c r="E102" s="10">
        <v>32</v>
      </c>
      <c r="F102" s="11">
        <f t="shared" si="40"/>
        <v>0.26666666666666666</v>
      </c>
      <c r="G102" s="73">
        <f t="shared" si="41"/>
        <v>93.75</v>
      </c>
      <c r="H102" s="10" t="s">
        <v>3</v>
      </c>
      <c r="I102" s="22">
        <v>1</v>
      </c>
      <c r="J102" s="22"/>
      <c r="K102" s="22" t="e">
        <f t="shared" si="42"/>
        <v>#DIV/0!</v>
      </c>
      <c r="L102" s="9" t="e">
        <f t="shared" si="33"/>
        <v>#DIV/0!</v>
      </c>
      <c r="M102" s="9" t="e">
        <f t="shared" si="43"/>
        <v>#N/A</v>
      </c>
      <c r="N102" s="9" t="e">
        <f t="shared" si="44"/>
        <v>#NUM!</v>
      </c>
      <c r="O102" s="55">
        <f t="shared" si="45"/>
        <v>1</v>
      </c>
      <c r="P102" s="56">
        <f t="shared" si="34"/>
        <v>0</v>
      </c>
      <c r="W102" s="8" t="s">
        <v>85</v>
      </c>
      <c r="X102" s="18">
        <v>3000</v>
      </c>
      <c r="Y102" s="18">
        <v>136</v>
      </c>
      <c r="Z102" s="9">
        <v>272</v>
      </c>
      <c r="AA102" s="10">
        <v>16</v>
      </c>
      <c r="AB102" s="20">
        <f t="shared" si="35"/>
        <v>5.8823529411764705E-2</v>
      </c>
      <c r="AC102" s="34">
        <v>200</v>
      </c>
      <c r="AD102" s="34" t="s">
        <v>20</v>
      </c>
      <c r="AE102" s="22">
        <v>1</v>
      </c>
      <c r="AG102" s="82">
        <f t="shared" si="46"/>
        <v>0</v>
      </c>
      <c r="AH102" s="2">
        <f t="shared" si="36"/>
        <v>0</v>
      </c>
      <c r="AI102" s="2" t="e">
        <f t="shared" si="47"/>
        <v>#N/A</v>
      </c>
      <c r="AJ102" s="2" t="e">
        <f t="shared" si="37"/>
        <v>#NUM!</v>
      </c>
      <c r="AK102" s="84">
        <f t="shared" si="38"/>
        <v>1</v>
      </c>
      <c r="AL102" s="2">
        <f t="shared" si="39"/>
        <v>0</v>
      </c>
    </row>
    <row r="103" spans="1:38" x14ac:dyDescent="0.25">
      <c r="A103" s="8" t="s">
        <v>86</v>
      </c>
      <c r="B103" s="18">
        <v>5000</v>
      </c>
      <c r="C103" s="18">
        <v>0</v>
      </c>
      <c r="D103" s="9">
        <v>120</v>
      </c>
      <c r="E103" s="10">
        <v>32</v>
      </c>
      <c r="F103" s="11">
        <f t="shared" si="40"/>
        <v>0.26666666666666666</v>
      </c>
      <c r="G103" s="73">
        <f t="shared" si="41"/>
        <v>156.25</v>
      </c>
      <c r="H103" s="10" t="s">
        <v>3</v>
      </c>
      <c r="I103" s="22">
        <v>1</v>
      </c>
      <c r="J103" s="22"/>
      <c r="K103" s="22" t="e">
        <f t="shared" si="42"/>
        <v>#DIV/0!</v>
      </c>
      <c r="L103" s="9" t="e">
        <f t="shared" si="33"/>
        <v>#DIV/0!</v>
      </c>
      <c r="M103" s="9" t="e">
        <f t="shared" si="43"/>
        <v>#N/A</v>
      </c>
      <c r="N103" s="9" t="e">
        <f t="shared" si="44"/>
        <v>#NUM!</v>
      </c>
      <c r="O103" s="55">
        <f t="shared" si="45"/>
        <v>1</v>
      </c>
      <c r="P103" s="56">
        <f t="shared" si="34"/>
        <v>0</v>
      </c>
      <c r="W103" s="8" t="s">
        <v>86</v>
      </c>
      <c r="X103" s="18">
        <v>5000</v>
      </c>
      <c r="Y103" s="18">
        <v>136</v>
      </c>
      <c r="Z103" s="9">
        <v>272</v>
      </c>
      <c r="AA103" s="10">
        <v>16</v>
      </c>
      <c r="AB103" s="20">
        <f t="shared" si="35"/>
        <v>5.8823529411764705E-2</v>
      </c>
      <c r="AC103" s="34">
        <v>333.3</v>
      </c>
      <c r="AD103" s="34" t="s">
        <v>20</v>
      </c>
      <c r="AE103" s="22">
        <v>1</v>
      </c>
      <c r="AG103" s="82">
        <f t="shared" si="46"/>
        <v>0</v>
      </c>
      <c r="AH103" s="2">
        <f t="shared" si="36"/>
        <v>0</v>
      </c>
      <c r="AI103" s="2" t="e">
        <f t="shared" si="47"/>
        <v>#N/A</v>
      </c>
      <c r="AJ103" s="2" t="e">
        <f t="shared" si="37"/>
        <v>#NUM!</v>
      </c>
      <c r="AK103" s="84">
        <f t="shared" si="38"/>
        <v>1</v>
      </c>
      <c r="AL103" s="2">
        <f t="shared" si="39"/>
        <v>0</v>
      </c>
    </row>
    <row r="104" spans="1:38" x14ac:dyDescent="0.25">
      <c r="A104" s="8" t="s">
        <v>87</v>
      </c>
      <c r="B104" s="18">
        <v>7500</v>
      </c>
      <c r="C104" s="18">
        <v>0</v>
      </c>
      <c r="D104" s="9">
        <v>120</v>
      </c>
      <c r="E104" s="10">
        <v>32</v>
      </c>
      <c r="F104" s="11">
        <f t="shared" ref="F104:F131" si="48">E104/D104</f>
        <v>0.26666666666666666</v>
      </c>
      <c r="G104" s="73">
        <f t="shared" si="41"/>
        <v>234.38</v>
      </c>
      <c r="H104" s="10" t="s">
        <v>3</v>
      </c>
      <c r="I104" s="22">
        <v>1</v>
      </c>
      <c r="J104" s="22"/>
      <c r="K104" s="22" t="e">
        <f t="shared" si="42"/>
        <v>#DIV/0!</v>
      </c>
      <c r="L104" s="9" t="e">
        <f t="shared" si="33"/>
        <v>#DIV/0!</v>
      </c>
      <c r="M104" s="9" t="e">
        <f t="shared" si="43"/>
        <v>#N/A</v>
      </c>
      <c r="N104" s="9" t="e">
        <f t="shared" si="44"/>
        <v>#NUM!</v>
      </c>
      <c r="O104" s="55">
        <f t="shared" si="45"/>
        <v>1</v>
      </c>
      <c r="P104" s="56">
        <f t="shared" si="34"/>
        <v>0</v>
      </c>
      <c r="W104" s="8" t="s">
        <v>87</v>
      </c>
      <c r="X104" s="18">
        <v>7500</v>
      </c>
      <c r="Y104" s="18">
        <v>136</v>
      </c>
      <c r="Z104" s="9">
        <v>272</v>
      </c>
      <c r="AA104" s="10">
        <v>16</v>
      </c>
      <c r="AB104" s="20">
        <f t="shared" si="35"/>
        <v>5.8823529411764705E-2</v>
      </c>
      <c r="AC104" s="34">
        <v>500</v>
      </c>
      <c r="AD104" s="34" t="s">
        <v>20</v>
      </c>
      <c r="AE104" s="22">
        <v>1</v>
      </c>
      <c r="AG104" s="82">
        <f t="shared" si="46"/>
        <v>0</v>
      </c>
      <c r="AH104" s="2">
        <f t="shared" si="36"/>
        <v>0</v>
      </c>
      <c r="AI104" s="2" t="e">
        <f t="shared" si="47"/>
        <v>#N/A</v>
      </c>
      <c r="AJ104" s="2" t="e">
        <f t="shared" si="37"/>
        <v>#NUM!</v>
      </c>
      <c r="AK104" s="84">
        <f t="shared" si="38"/>
        <v>1</v>
      </c>
      <c r="AL104" s="2">
        <f t="shared" si="39"/>
        <v>0</v>
      </c>
    </row>
    <row r="105" spans="1:38" ht="15.75" thickBot="1" x14ac:dyDescent="0.3">
      <c r="A105" s="13" t="s">
        <v>88</v>
      </c>
      <c r="B105" s="24">
        <v>10000</v>
      </c>
      <c r="C105" s="24">
        <v>0</v>
      </c>
      <c r="D105" s="14">
        <v>120</v>
      </c>
      <c r="E105" s="15">
        <v>32</v>
      </c>
      <c r="F105" s="16">
        <f t="shared" si="48"/>
        <v>0.26666666666666666</v>
      </c>
      <c r="G105" s="75">
        <f t="shared" si="41"/>
        <v>312.5</v>
      </c>
      <c r="H105" s="15" t="s">
        <v>3</v>
      </c>
      <c r="I105" s="22">
        <v>1</v>
      </c>
      <c r="J105" s="22"/>
      <c r="K105" s="22" t="e">
        <f t="shared" si="42"/>
        <v>#DIV/0!</v>
      </c>
      <c r="L105" s="9" t="e">
        <f t="shared" si="33"/>
        <v>#DIV/0!</v>
      </c>
      <c r="M105" s="9" t="e">
        <f t="shared" si="43"/>
        <v>#N/A</v>
      </c>
      <c r="N105" s="9" t="e">
        <f t="shared" si="44"/>
        <v>#NUM!</v>
      </c>
      <c r="O105" s="55">
        <f t="shared" si="45"/>
        <v>1</v>
      </c>
      <c r="P105" s="56">
        <f t="shared" si="34"/>
        <v>0</v>
      </c>
      <c r="W105" s="13" t="s">
        <v>88</v>
      </c>
      <c r="X105" s="24">
        <v>10000</v>
      </c>
      <c r="Y105" s="24">
        <v>136</v>
      </c>
      <c r="Z105" s="14">
        <v>272</v>
      </c>
      <c r="AA105" s="15">
        <v>16</v>
      </c>
      <c r="AB105" s="21">
        <f t="shared" si="35"/>
        <v>5.8823529411764705E-2</v>
      </c>
      <c r="AC105" s="34">
        <v>666.7</v>
      </c>
      <c r="AD105" s="34" t="s">
        <v>20</v>
      </c>
      <c r="AE105" s="22">
        <v>1</v>
      </c>
      <c r="AG105" s="82">
        <f t="shared" si="46"/>
        <v>0</v>
      </c>
      <c r="AH105" s="2">
        <f t="shared" si="36"/>
        <v>0</v>
      </c>
      <c r="AI105" s="2" t="e">
        <f t="shared" si="47"/>
        <v>#N/A</v>
      </c>
      <c r="AJ105" s="2" t="e">
        <f t="shared" si="37"/>
        <v>#NUM!</v>
      </c>
      <c r="AK105" s="84">
        <f t="shared" si="38"/>
        <v>1</v>
      </c>
      <c r="AL105" s="2">
        <f t="shared" si="39"/>
        <v>0</v>
      </c>
    </row>
    <row r="106" spans="1:38" x14ac:dyDescent="0.25">
      <c r="A106" s="3" t="s">
        <v>76</v>
      </c>
      <c r="B106" s="23">
        <v>50</v>
      </c>
      <c r="C106" s="23">
        <v>120</v>
      </c>
      <c r="D106" s="4">
        <v>240</v>
      </c>
      <c r="E106" s="5">
        <v>16</v>
      </c>
      <c r="F106" s="19">
        <f t="shared" si="48"/>
        <v>6.6666666666666666E-2</v>
      </c>
      <c r="G106" s="74">
        <f t="shared" si="41"/>
        <v>3.13</v>
      </c>
      <c r="H106" s="5" t="s">
        <v>24</v>
      </c>
      <c r="I106" s="22">
        <v>1</v>
      </c>
      <c r="J106" s="22"/>
      <c r="K106" s="22" t="e">
        <f t="shared" si="42"/>
        <v>#DIV/0!</v>
      </c>
      <c r="L106" s="9" t="e">
        <f t="shared" si="33"/>
        <v>#DIV/0!</v>
      </c>
      <c r="M106" s="9" t="e">
        <f t="shared" si="43"/>
        <v>#N/A</v>
      </c>
      <c r="N106" s="9" t="e">
        <f t="shared" si="44"/>
        <v>#NUM!</v>
      </c>
      <c r="O106" s="55">
        <f t="shared" si="45"/>
        <v>0</v>
      </c>
      <c r="P106" s="56">
        <f t="shared" si="34"/>
        <v>0</v>
      </c>
      <c r="W106" s="3" t="s">
        <v>76</v>
      </c>
      <c r="X106" s="23">
        <v>50</v>
      </c>
      <c r="Y106" s="23">
        <v>136</v>
      </c>
      <c r="Z106" s="4">
        <v>272</v>
      </c>
      <c r="AA106" s="5">
        <v>32</v>
      </c>
      <c r="AB106" s="19">
        <f t="shared" si="35"/>
        <v>0.11764705882352941</v>
      </c>
      <c r="AC106" s="33">
        <v>1.77</v>
      </c>
      <c r="AD106" s="33" t="s">
        <v>21</v>
      </c>
      <c r="AE106" s="22">
        <v>1</v>
      </c>
      <c r="AG106" s="82">
        <f t="shared" si="46"/>
        <v>0</v>
      </c>
      <c r="AH106" s="2">
        <f t="shared" si="36"/>
        <v>0</v>
      </c>
      <c r="AI106" s="2" t="e">
        <f t="shared" si="47"/>
        <v>#N/A</v>
      </c>
      <c r="AJ106" s="2" t="e">
        <f t="shared" si="37"/>
        <v>#NUM!</v>
      </c>
      <c r="AK106" s="84">
        <f t="shared" si="38"/>
        <v>0</v>
      </c>
      <c r="AL106" s="2">
        <f t="shared" si="39"/>
        <v>0</v>
      </c>
    </row>
    <row r="107" spans="1:38" x14ac:dyDescent="0.25">
      <c r="A107" s="8" t="s">
        <v>77</v>
      </c>
      <c r="B107" s="18">
        <v>100</v>
      </c>
      <c r="C107" s="18">
        <v>120</v>
      </c>
      <c r="D107" s="9">
        <v>240</v>
      </c>
      <c r="E107" s="10">
        <v>16</v>
      </c>
      <c r="F107" s="20">
        <f t="shared" si="48"/>
        <v>6.6666666666666666E-2</v>
      </c>
      <c r="G107" s="73">
        <f t="shared" si="41"/>
        <v>6.25</v>
      </c>
      <c r="H107" s="10" t="s">
        <v>24</v>
      </c>
      <c r="I107" s="22">
        <v>1</v>
      </c>
      <c r="J107" s="22"/>
      <c r="K107" s="22" t="e">
        <f t="shared" si="42"/>
        <v>#DIV/0!</v>
      </c>
      <c r="L107" s="9" t="e">
        <f t="shared" si="33"/>
        <v>#DIV/0!</v>
      </c>
      <c r="M107" s="9" t="e">
        <f t="shared" si="43"/>
        <v>#N/A</v>
      </c>
      <c r="N107" s="9" t="e">
        <f t="shared" si="44"/>
        <v>#NUM!</v>
      </c>
      <c r="O107" s="55">
        <f t="shared" si="45"/>
        <v>0</v>
      </c>
      <c r="P107" s="56">
        <f t="shared" si="34"/>
        <v>0</v>
      </c>
      <c r="W107" s="8" t="s">
        <v>77</v>
      </c>
      <c r="X107" s="18">
        <v>100</v>
      </c>
      <c r="Y107" s="18">
        <v>136</v>
      </c>
      <c r="Z107" s="9">
        <v>272</v>
      </c>
      <c r="AA107" s="10">
        <v>32</v>
      </c>
      <c r="AB107" s="20">
        <f t="shared" si="35"/>
        <v>0.11764705882352941</v>
      </c>
      <c r="AC107" s="33">
        <v>3.54</v>
      </c>
      <c r="AD107" s="33" t="s">
        <v>21</v>
      </c>
      <c r="AE107" s="22">
        <v>1</v>
      </c>
      <c r="AG107" s="82">
        <f t="shared" si="46"/>
        <v>0</v>
      </c>
      <c r="AH107" s="2">
        <f t="shared" si="36"/>
        <v>0</v>
      </c>
      <c r="AI107" s="2" t="e">
        <f t="shared" si="47"/>
        <v>#N/A</v>
      </c>
      <c r="AJ107" s="2" t="e">
        <f t="shared" si="37"/>
        <v>#NUM!</v>
      </c>
      <c r="AK107" s="84">
        <f t="shared" si="38"/>
        <v>0</v>
      </c>
      <c r="AL107" s="2">
        <f t="shared" si="39"/>
        <v>0</v>
      </c>
    </row>
    <row r="108" spans="1:38" x14ac:dyDescent="0.25">
      <c r="A108" s="8" t="s">
        <v>78</v>
      </c>
      <c r="B108" s="18">
        <v>150</v>
      </c>
      <c r="C108" s="18">
        <v>120</v>
      </c>
      <c r="D108" s="9">
        <v>240</v>
      </c>
      <c r="E108" s="10">
        <v>16</v>
      </c>
      <c r="F108" s="20">
        <f t="shared" si="48"/>
        <v>6.6666666666666666E-2</v>
      </c>
      <c r="G108" s="73">
        <f t="shared" si="41"/>
        <v>9.379999999999999</v>
      </c>
      <c r="H108" s="10" t="s">
        <v>24</v>
      </c>
      <c r="I108" s="22">
        <v>1</v>
      </c>
      <c r="J108" s="22"/>
      <c r="K108" s="22" t="e">
        <f t="shared" si="42"/>
        <v>#DIV/0!</v>
      </c>
      <c r="L108" s="9" t="e">
        <f t="shared" si="33"/>
        <v>#DIV/0!</v>
      </c>
      <c r="M108" s="9" t="e">
        <f t="shared" si="43"/>
        <v>#N/A</v>
      </c>
      <c r="N108" s="9" t="e">
        <f t="shared" si="44"/>
        <v>#NUM!</v>
      </c>
      <c r="O108" s="55">
        <f t="shared" si="45"/>
        <v>0</v>
      </c>
      <c r="P108" s="56">
        <f t="shared" si="34"/>
        <v>0</v>
      </c>
      <c r="W108" s="8" t="s">
        <v>78</v>
      </c>
      <c r="X108" s="18">
        <v>150</v>
      </c>
      <c r="Y108" s="18">
        <v>136</v>
      </c>
      <c r="Z108" s="9">
        <v>272</v>
      </c>
      <c r="AA108" s="10">
        <v>32</v>
      </c>
      <c r="AB108" s="20">
        <f t="shared" si="35"/>
        <v>0.11764705882352941</v>
      </c>
      <c r="AC108" s="33">
        <v>5.31</v>
      </c>
      <c r="AD108" s="33" t="s">
        <v>21</v>
      </c>
      <c r="AE108" s="22">
        <v>1</v>
      </c>
      <c r="AG108" s="82">
        <f t="shared" si="46"/>
        <v>0</v>
      </c>
      <c r="AH108" s="2">
        <f t="shared" si="36"/>
        <v>0</v>
      </c>
      <c r="AI108" s="2" t="e">
        <f t="shared" si="47"/>
        <v>#N/A</v>
      </c>
      <c r="AJ108" s="2" t="e">
        <f t="shared" si="37"/>
        <v>#NUM!</v>
      </c>
      <c r="AK108" s="84">
        <f t="shared" si="38"/>
        <v>0</v>
      </c>
      <c r="AL108" s="2">
        <f t="shared" si="39"/>
        <v>0</v>
      </c>
    </row>
    <row r="109" spans="1:38" x14ac:dyDescent="0.25">
      <c r="A109" s="8" t="s">
        <v>79</v>
      </c>
      <c r="B109" s="18">
        <v>250</v>
      </c>
      <c r="C109" s="18">
        <v>120</v>
      </c>
      <c r="D109" s="9">
        <v>240</v>
      </c>
      <c r="E109" s="10">
        <v>16</v>
      </c>
      <c r="F109" s="20">
        <f t="shared" si="48"/>
        <v>6.6666666666666666E-2</v>
      </c>
      <c r="G109" s="73">
        <f t="shared" si="41"/>
        <v>15.629999999999999</v>
      </c>
      <c r="H109" s="10" t="s">
        <v>24</v>
      </c>
      <c r="I109" s="22">
        <v>1</v>
      </c>
      <c r="J109" s="22"/>
      <c r="K109" s="22" t="e">
        <f t="shared" si="42"/>
        <v>#DIV/0!</v>
      </c>
      <c r="L109" s="9" t="e">
        <f t="shared" si="33"/>
        <v>#DIV/0!</v>
      </c>
      <c r="M109" s="9" t="e">
        <f t="shared" si="43"/>
        <v>#N/A</v>
      </c>
      <c r="N109" s="9" t="e">
        <f t="shared" si="44"/>
        <v>#NUM!</v>
      </c>
      <c r="O109" s="55">
        <f t="shared" si="45"/>
        <v>0</v>
      </c>
      <c r="P109" s="56">
        <f t="shared" si="34"/>
        <v>0</v>
      </c>
      <c r="W109" s="8" t="s">
        <v>79</v>
      </c>
      <c r="X109" s="18">
        <v>250</v>
      </c>
      <c r="Y109" s="18">
        <v>136</v>
      </c>
      <c r="Z109" s="9">
        <v>272</v>
      </c>
      <c r="AA109" s="10">
        <v>32</v>
      </c>
      <c r="AB109" s="20">
        <f t="shared" si="35"/>
        <v>0.11764705882352941</v>
      </c>
      <c r="AC109" s="33">
        <v>8.85</v>
      </c>
      <c r="AD109" s="33" t="s">
        <v>21</v>
      </c>
      <c r="AE109" s="22">
        <v>1</v>
      </c>
      <c r="AG109" s="82">
        <f t="shared" si="46"/>
        <v>0</v>
      </c>
      <c r="AH109" s="2">
        <f t="shared" si="36"/>
        <v>0</v>
      </c>
      <c r="AI109" s="2" t="e">
        <f t="shared" si="47"/>
        <v>#N/A</v>
      </c>
      <c r="AJ109" s="2" t="e">
        <f t="shared" si="37"/>
        <v>#NUM!</v>
      </c>
      <c r="AK109" s="84">
        <f t="shared" si="38"/>
        <v>0</v>
      </c>
      <c r="AL109" s="2">
        <f t="shared" si="39"/>
        <v>0</v>
      </c>
    </row>
    <row r="110" spans="1:38" x14ac:dyDescent="0.25">
      <c r="A110" s="8" t="s">
        <v>80</v>
      </c>
      <c r="B110" s="18">
        <v>500</v>
      </c>
      <c r="C110" s="18">
        <v>120</v>
      </c>
      <c r="D110" s="9">
        <v>240</v>
      </c>
      <c r="E110" s="10">
        <v>16</v>
      </c>
      <c r="F110" s="20">
        <f t="shared" si="48"/>
        <v>6.6666666666666666E-2</v>
      </c>
      <c r="G110" s="73">
        <f t="shared" si="41"/>
        <v>31.25</v>
      </c>
      <c r="H110" s="10" t="s">
        <v>24</v>
      </c>
      <c r="I110" s="22">
        <v>1</v>
      </c>
      <c r="J110" s="22"/>
      <c r="K110" s="22" t="e">
        <f t="shared" si="42"/>
        <v>#DIV/0!</v>
      </c>
      <c r="L110" s="9" t="e">
        <f t="shared" si="33"/>
        <v>#DIV/0!</v>
      </c>
      <c r="M110" s="9" t="e">
        <f t="shared" si="43"/>
        <v>#N/A</v>
      </c>
      <c r="N110" s="9" t="e">
        <f t="shared" si="44"/>
        <v>#NUM!</v>
      </c>
      <c r="O110" s="55">
        <f t="shared" si="45"/>
        <v>0</v>
      </c>
      <c r="P110" s="56">
        <f t="shared" si="34"/>
        <v>0</v>
      </c>
      <c r="W110" s="8" t="s">
        <v>80</v>
      </c>
      <c r="X110" s="18">
        <v>500</v>
      </c>
      <c r="Y110" s="18">
        <v>136</v>
      </c>
      <c r="Z110" s="9">
        <v>272</v>
      </c>
      <c r="AA110" s="10">
        <v>32</v>
      </c>
      <c r="AB110" s="20">
        <f t="shared" si="35"/>
        <v>0.11764705882352941</v>
      </c>
      <c r="AC110" s="33">
        <v>17.71</v>
      </c>
      <c r="AD110" s="33" t="s">
        <v>21</v>
      </c>
      <c r="AE110" s="22">
        <v>1</v>
      </c>
      <c r="AG110" s="82">
        <f t="shared" si="46"/>
        <v>0</v>
      </c>
      <c r="AH110" s="2">
        <f t="shared" si="36"/>
        <v>0</v>
      </c>
      <c r="AI110" s="2" t="e">
        <f t="shared" si="47"/>
        <v>#N/A</v>
      </c>
      <c r="AJ110" s="2" t="e">
        <f t="shared" si="37"/>
        <v>#NUM!</v>
      </c>
      <c r="AK110" s="84">
        <f t="shared" si="38"/>
        <v>0</v>
      </c>
      <c r="AL110" s="2">
        <f t="shared" si="39"/>
        <v>0</v>
      </c>
    </row>
    <row r="111" spans="1:38" x14ac:dyDescent="0.25">
      <c r="A111" s="8" t="s">
        <v>81</v>
      </c>
      <c r="B111" s="18">
        <v>750</v>
      </c>
      <c r="C111" s="18">
        <v>120</v>
      </c>
      <c r="D111" s="9">
        <v>240</v>
      </c>
      <c r="E111" s="10">
        <v>16</v>
      </c>
      <c r="F111" s="20">
        <f t="shared" si="48"/>
        <v>6.6666666666666666E-2</v>
      </c>
      <c r="G111" s="73">
        <f t="shared" si="41"/>
        <v>46.879999999999995</v>
      </c>
      <c r="H111" s="10" t="s">
        <v>24</v>
      </c>
      <c r="I111" s="22">
        <v>1</v>
      </c>
      <c r="J111" s="22"/>
      <c r="K111" s="22" t="e">
        <f t="shared" si="42"/>
        <v>#DIV/0!</v>
      </c>
      <c r="L111" s="9" t="e">
        <f t="shared" si="33"/>
        <v>#DIV/0!</v>
      </c>
      <c r="M111" s="9" t="e">
        <f t="shared" si="43"/>
        <v>#N/A</v>
      </c>
      <c r="N111" s="9" t="e">
        <f t="shared" si="44"/>
        <v>#NUM!</v>
      </c>
      <c r="O111" s="55">
        <f t="shared" si="45"/>
        <v>0</v>
      </c>
      <c r="P111" s="56">
        <f t="shared" si="34"/>
        <v>0</v>
      </c>
      <c r="W111" s="8" t="s">
        <v>81</v>
      </c>
      <c r="X111" s="18">
        <v>750</v>
      </c>
      <c r="Y111" s="18">
        <v>136</v>
      </c>
      <c r="Z111" s="9">
        <v>272</v>
      </c>
      <c r="AA111" s="10">
        <v>32</v>
      </c>
      <c r="AB111" s="20">
        <f t="shared" si="35"/>
        <v>0.11764705882352941</v>
      </c>
      <c r="AC111" s="33">
        <v>26.56</v>
      </c>
      <c r="AD111" s="33" t="s">
        <v>21</v>
      </c>
      <c r="AE111" s="22">
        <v>1</v>
      </c>
      <c r="AG111" s="82">
        <f t="shared" si="46"/>
        <v>0</v>
      </c>
      <c r="AH111" s="2">
        <f t="shared" si="36"/>
        <v>0</v>
      </c>
      <c r="AI111" s="2" t="e">
        <f t="shared" si="47"/>
        <v>#N/A</v>
      </c>
      <c r="AJ111" s="2" t="e">
        <f t="shared" si="37"/>
        <v>#NUM!</v>
      </c>
      <c r="AK111" s="84">
        <f t="shared" si="38"/>
        <v>0</v>
      </c>
      <c r="AL111" s="2">
        <f t="shared" si="39"/>
        <v>0</v>
      </c>
    </row>
    <row r="112" spans="1:38" x14ac:dyDescent="0.25">
      <c r="A112" s="8" t="s">
        <v>82</v>
      </c>
      <c r="B112" s="18">
        <v>1000</v>
      </c>
      <c r="C112" s="18">
        <v>120</v>
      </c>
      <c r="D112" s="9">
        <v>240</v>
      </c>
      <c r="E112" s="10">
        <v>16</v>
      </c>
      <c r="F112" s="20">
        <f t="shared" si="48"/>
        <v>6.6666666666666666E-2</v>
      </c>
      <c r="G112" s="73">
        <f t="shared" si="41"/>
        <v>62.5</v>
      </c>
      <c r="H112" s="10" t="s">
        <v>24</v>
      </c>
      <c r="I112" s="22">
        <v>1</v>
      </c>
      <c r="J112" s="22"/>
      <c r="K112" s="22" t="e">
        <f t="shared" si="42"/>
        <v>#DIV/0!</v>
      </c>
      <c r="L112" s="9" t="e">
        <f t="shared" si="33"/>
        <v>#DIV/0!</v>
      </c>
      <c r="M112" s="9" t="e">
        <f t="shared" si="43"/>
        <v>#N/A</v>
      </c>
      <c r="N112" s="9" t="e">
        <f t="shared" si="44"/>
        <v>#NUM!</v>
      </c>
      <c r="O112" s="55">
        <f t="shared" si="45"/>
        <v>1</v>
      </c>
      <c r="P112" s="56">
        <f t="shared" si="34"/>
        <v>0</v>
      </c>
      <c r="W112" s="8" t="s">
        <v>82</v>
      </c>
      <c r="X112" s="18">
        <v>1000</v>
      </c>
      <c r="Y112" s="18">
        <v>136</v>
      </c>
      <c r="Z112" s="9">
        <v>272</v>
      </c>
      <c r="AA112" s="10">
        <v>32</v>
      </c>
      <c r="AB112" s="20">
        <f t="shared" si="35"/>
        <v>0.11764705882352941</v>
      </c>
      <c r="AC112" s="33">
        <v>25.42</v>
      </c>
      <c r="AD112" s="33" t="s">
        <v>21</v>
      </c>
      <c r="AE112" s="22">
        <v>1</v>
      </c>
      <c r="AG112" s="82">
        <f t="shared" si="46"/>
        <v>0</v>
      </c>
      <c r="AH112" s="2">
        <f t="shared" si="36"/>
        <v>0</v>
      </c>
      <c r="AI112" s="2" t="e">
        <f t="shared" si="47"/>
        <v>#N/A</v>
      </c>
      <c r="AJ112" s="2" t="e">
        <f t="shared" si="37"/>
        <v>#NUM!</v>
      </c>
      <c r="AK112" s="84">
        <f t="shared" si="38"/>
        <v>0</v>
      </c>
      <c r="AL112" s="2">
        <f t="shared" si="39"/>
        <v>0</v>
      </c>
    </row>
    <row r="113" spans="1:38" x14ac:dyDescent="0.25">
      <c r="A113" s="8" t="s">
        <v>83</v>
      </c>
      <c r="B113" s="18">
        <v>1500</v>
      </c>
      <c r="C113" s="18">
        <v>120</v>
      </c>
      <c r="D113" s="9">
        <v>240</v>
      </c>
      <c r="E113" s="10">
        <v>16</v>
      </c>
      <c r="F113" s="20">
        <f t="shared" si="48"/>
        <v>6.6666666666666666E-2</v>
      </c>
      <c r="G113" s="73">
        <f t="shared" si="41"/>
        <v>93.75</v>
      </c>
      <c r="H113" s="10" t="s">
        <v>24</v>
      </c>
      <c r="I113" s="22">
        <v>1</v>
      </c>
      <c r="J113" s="22"/>
      <c r="K113" s="22" t="e">
        <f t="shared" si="42"/>
        <v>#DIV/0!</v>
      </c>
      <c r="L113" s="9" t="e">
        <f t="shared" si="33"/>
        <v>#DIV/0!</v>
      </c>
      <c r="M113" s="9" t="e">
        <f t="shared" si="43"/>
        <v>#N/A</v>
      </c>
      <c r="N113" s="9" t="e">
        <f t="shared" si="44"/>
        <v>#NUM!</v>
      </c>
      <c r="O113" s="55">
        <f t="shared" si="45"/>
        <v>1</v>
      </c>
      <c r="P113" s="56">
        <f t="shared" si="34"/>
        <v>0</v>
      </c>
      <c r="W113" s="8" t="s">
        <v>83</v>
      </c>
      <c r="X113" s="18">
        <v>1500</v>
      </c>
      <c r="Y113" s="18">
        <v>136</v>
      </c>
      <c r="Z113" s="9">
        <v>272</v>
      </c>
      <c r="AA113" s="10">
        <v>32</v>
      </c>
      <c r="AB113" s="20">
        <f t="shared" si="35"/>
        <v>0.11764705882352941</v>
      </c>
      <c r="AC113" s="33">
        <v>53.1</v>
      </c>
      <c r="AD113" s="33" t="s">
        <v>21</v>
      </c>
      <c r="AE113" s="22">
        <v>1</v>
      </c>
      <c r="AG113" s="82">
        <f t="shared" si="46"/>
        <v>0</v>
      </c>
      <c r="AH113" s="2">
        <f t="shared" si="36"/>
        <v>0</v>
      </c>
      <c r="AI113" s="2" t="e">
        <f t="shared" si="47"/>
        <v>#N/A</v>
      </c>
      <c r="AJ113" s="2" t="e">
        <f t="shared" si="37"/>
        <v>#NUM!</v>
      </c>
      <c r="AK113" s="84">
        <f t="shared" si="38"/>
        <v>0</v>
      </c>
      <c r="AL113" s="2">
        <f t="shared" si="39"/>
        <v>0</v>
      </c>
    </row>
    <row r="114" spans="1:38" x14ac:dyDescent="0.25">
      <c r="A114" s="8" t="s">
        <v>84</v>
      </c>
      <c r="B114" s="18">
        <v>2000</v>
      </c>
      <c r="C114" s="18">
        <v>120</v>
      </c>
      <c r="D114" s="9">
        <v>240</v>
      </c>
      <c r="E114" s="10">
        <v>16</v>
      </c>
      <c r="F114" s="20">
        <f t="shared" si="48"/>
        <v>6.6666666666666666E-2</v>
      </c>
      <c r="G114" s="73">
        <f t="shared" si="41"/>
        <v>125</v>
      </c>
      <c r="H114" s="10" t="s">
        <v>24</v>
      </c>
      <c r="I114" s="22">
        <v>1</v>
      </c>
      <c r="J114" s="22"/>
      <c r="K114" s="22" t="e">
        <f t="shared" si="42"/>
        <v>#DIV/0!</v>
      </c>
      <c r="L114" s="9" t="e">
        <f t="shared" si="33"/>
        <v>#DIV/0!</v>
      </c>
      <c r="M114" s="9" t="e">
        <f t="shared" si="43"/>
        <v>#N/A</v>
      </c>
      <c r="N114" s="9" t="e">
        <f t="shared" si="44"/>
        <v>#NUM!</v>
      </c>
      <c r="O114" s="55">
        <f t="shared" si="45"/>
        <v>1</v>
      </c>
      <c r="P114" s="56">
        <f t="shared" si="34"/>
        <v>0</v>
      </c>
      <c r="W114" s="8" t="s">
        <v>84</v>
      </c>
      <c r="X114" s="18">
        <v>2000</v>
      </c>
      <c r="Y114" s="18">
        <v>136</v>
      </c>
      <c r="Z114" s="9">
        <v>272</v>
      </c>
      <c r="AA114" s="10">
        <v>32</v>
      </c>
      <c r="AB114" s="20">
        <f t="shared" si="35"/>
        <v>0.11764705882352941</v>
      </c>
      <c r="AC114" s="33">
        <v>70.8</v>
      </c>
      <c r="AD114" s="33" t="s">
        <v>21</v>
      </c>
      <c r="AE114" s="22">
        <v>1</v>
      </c>
      <c r="AG114" s="82">
        <f t="shared" si="46"/>
        <v>0</v>
      </c>
      <c r="AH114" s="2">
        <f t="shared" si="36"/>
        <v>0</v>
      </c>
      <c r="AI114" s="2" t="e">
        <f t="shared" si="47"/>
        <v>#N/A</v>
      </c>
      <c r="AJ114" s="2" t="e">
        <f t="shared" si="37"/>
        <v>#NUM!</v>
      </c>
      <c r="AK114" s="84">
        <f t="shared" si="38"/>
        <v>1</v>
      </c>
      <c r="AL114" s="2">
        <f t="shared" si="39"/>
        <v>0</v>
      </c>
    </row>
    <row r="115" spans="1:38" x14ac:dyDescent="0.25">
      <c r="A115" s="8" t="s">
        <v>85</v>
      </c>
      <c r="B115" s="18">
        <v>3000</v>
      </c>
      <c r="C115" s="18">
        <v>120</v>
      </c>
      <c r="D115" s="9">
        <v>240</v>
      </c>
      <c r="E115" s="10">
        <v>16</v>
      </c>
      <c r="F115" s="20">
        <f t="shared" si="48"/>
        <v>6.6666666666666666E-2</v>
      </c>
      <c r="G115" s="73">
        <f t="shared" si="41"/>
        <v>187.5</v>
      </c>
      <c r="H115" s="10" t="s">
        <v>24</v>
      </c>
      <c r="I115" s="22">
        <v>1</v>
      </c>
      <c r="J115" s="22"/>
      <c r="K115" s="22" t="e">
        <f t="shared" si="42"/>
        <v>#DIV/0!</v>
      </c>
      <c r="L115" s="9" t="e">
        <f t="shared" si="33"/>
        <v>#DIV/0!</v>
      </c>
      <c r="M115" s="9" t="e">
        <f t="shared" si="43"/>
        <v>#N/A</v>
      </c>
      <c r="N115" s="9" t="e">
        <f t="shared" si="44"/>
        <v>#NUM!</v>
      </c>
      <c r="O115" s="55">
        <f t="shared" si="45"/>
        <v>1</v>
      </c>
      <c r="P115" s="56">
        <f t="shared" si="34"/>
        <v>0</v>
      </c>
      <c r="W115" s="8" t="s">
        <v>85</v>
      </c>
      <c r="X115" s="18">
        <v>3000</v>
      </c>
      <c r="Y115" s="18">
        <v>136</v>
      </c>
      <c r="Z115" s="9">
        <v>272</v>
      </c>
      <c r="AA115" s="10">
        <v>32</v>
      </c>
      <c r="AB115" s="20">
        <f t="shared" si="35"/>
        <v>0.11764705882352941</v>
      </c>
      <c r="AC115" s="33">
        <v>106.3</v>
      </c>
      <c r="AD115" s="33" t="s">
        <v>21</v>
      </c>
      <c r="AE115" s="22">
        <v>1</v>
      </c>
      <c r="AG115" s="82">
        <f t="shared" si="46"/>
        <v>0</v>
      </c>
      <c r="AH115" s="2">
        <f t="shared" si="36"/>
        <v>0</v>
      </c>
      <c r="AI115" s="2" t="e">
        <f t="shared" si="47"/>
        <v>#N/A</v>
      </c>
      <c r="AJ115" s="2" t="e">
        <f t="shared" si="37"/>
        <v>#NUM!</v>
      </c>
      <c r="AK115" s="84">
        <f t="shared" si="38"/>
        <v>1</v>
      </c>
      <c r="AL115" s="2">
        <f t="shared" si="39"/>
        <v>0</v>
      </c>
    </row>
    <row r="116" spans="1:38" x14ac:dyDescent="0.25">
      <c r="A116" s="8" t="s">
        <v>86</v>
      </c>
      <c r="B116" s="18">
        <v>5000</v>
      </c>
      <c r="C116" s="18">
        <v>120</v>
      </c>
      <c r="D116" s="9">
        <v>240</v>
      </c>
      <c r="E116" s="10">
        <v>16</v>
      </c>
      <c r="F116" s="20">
        <f t="shared" si="48"/>
        <v>6.6666666666666666E-2</v>
      </c>
      <c r="G116" s="73">
        <f t="shared" si="41"/>
        <v>312.5</v>
      </c>
      <c r="H116" s="10" t="s">
        <v>24</v>
      </c>
      <c r="I116" s="22">
        <v>1</v>
      </c>
      <c r="J116" s="22"/>
      <c r="K116" s="22" t="e">
        <f t="shared" si="42"/>
        <v>#DIV/0!</v>
      </c>
      <c r="L116" s="9" t="e">
        <f t="shared" si="33"/>
        <v>#DIV/0!</v>
      </c>
      <c r="M116" s="9" t="e">
        <f t="shared" si="43"/>
        <v>#N/A</v>
      </c>
      <c r="N116" s="9" t="e">
        <f t="shared" si="44"/>
        <v>#NUM!</v>
      </c>
      <c r="O116" s="55">
        <f t="shared" si="45"/>
        <v>1</v>
      </c>
      <c r="P116" s="56">
        <f t="shared" si="34"/>
        <v>0</v>
      </c>
      <c r="W116" s="8" t="s">
        <v>86</v>
      </c>
      <c r="X116" s="18">
        <v>5000</v>
      </c>
      <c r="Y116" s="18">
        <v>136</v>
      </c>
      <c r="Z116" s="9">
        <v>272</v>
      </c>
      <c r="AA116" s="10">
        <v>32</v>
      </c>
      <c r="AB116" s="20">
        <f t="shared" si="35"/>
        <v>0.11764705882352941</v>
      </c>
      <c r="AC116" s="33">
        <v>177.1</v>
      </c>
      <c r="AD116" s="33" t="s">
        <v>21</v>
      </c>
      <c r="AE116" s="22">
        <v>1</v>
      </c>
      <c r="AG116" s="82">
        <f t="shared" si="46"/>
        <v>0</v>
      </c>
      <c r="AH116" s="2">
        <f t="shared" si="36"/>
        <v>0</v>
      </c>
      <c r="AI116" s="2" t="e">
        <f t="shared" si="47"/>
        <v>#N/A</v>
      </c>
      <c r="AJ116" s="2" t="e">
        <f t="shared" si="37"/>
        <v>#NUM!</v>
      </c>
      <c r="AK116" s="84">
        <f t="shared" si="38"/>
        <v>1</v>
      </c>
      <c r="AL116" s="2">
        <f t="shared" si="39"/>
        <v>0</v>
      </c>
    </row>
    <row r="117" spans="1:38" x14ac:dyDescent="0.25">
      <c r="A117" s="8" t="s">
        <v>87</v>
      </c>
      <c r="B117" s="18">
        <v>7500</v>
      </c>
      <c r="C117" s="18">
        <v>120</v>
      </c>
      <c r="D117" s="9">
        <v>240</v>
      </c>
      <c r="E117" s="10">
        <v>16</v>
      </c>
      <c r="F117" s="20">
        <f t="shared" si="48"/>
        <v>6.6666666666666666E-2</v>
      </c>
      <c r="G117" s="73">
        <f t="shared" si="41"/>
        <v>468.75</v>
      </c>
      <c r="H117" s="10" t="s">
        <v>24</v>
      </c>
      <c r="I117" s="22">
        <v>1</v>
      </c>
      <c r="J117" s="22"/>
      <c r="K117" s="22" t="e">
        <f t="shared" si="42"/>
        <v>#DIV/0!</v>
      </c>
      <c r="L117" s="9" t="e">
        <f t="shared" si="33"/>
        <v>#DIV/0!</v>
      </c>
      <c r="M117" s="9" t="e">
        <f t="shared" si="43"/>
        <v>#N/A</v>
      </c>
      <c r="N117" s="9" t="e">
        <f t="shared" si="44"/>
        <v>#NUM!</v>
      </c>
      <c r="O117" s="55">
        <f t="shared" si="45"/>
        <v>1</v>
      </c>
      <c r="P117" s="56">
        <f t="shared" si="34"/>
        <v>0</v>
      </c>
      <c r="W117" s="8" t="s">
        <v>87</v>
      </c>
      <c r="X117" s="18">
        <v>7500</v>
      </c>
      <c r="Y117" s="18">
        <v>136</v>
      </c>
      <c r="Z117" s="9">
        <v>272</v>
      </c>
      <c r="AA117" s="10">
        <v>32</v>
      </c>
      <c r="AB117" s="20">
        <f t="shared" si="35"/>
        <v>0.11764705882352941</v>
      </c>
      <c r="AC117" s="33">
        <v>265.60000000000002</v>
      </c>
      <c r="AD117" s="33" t="s">
        <v>21</v>
      </c>
      <c r="AE117" s="22">
        <v>1</v>
      </c>
      <c r="AG117" s="82">
        <f t="shared" si="46"/>
        <v>0</v>
      </c>
      <c r="AH117" s="2">
        <f t="shared" si="36"/>
        <v>0</v>
      </c>
      <c r="AI117" s="2" t="e">
        <f t="shared" si="47"/>
        <v>#N/A</v>
      </c>
      <c r="AJ117" s="2" t="e">
        <f t="shared" si="37"/>
        <v>#NUM!</v>
      </c>
      <c r="AK117" s="84">
        <f t="shared" si="38"/>
        <v>1</v>
      </c>
      <c r="AL117" s="2">
        <f t="shared" si="39"/>
        <v>0</v>
      </c>
    </row>
    <row r="118" spans="1:38" ht="15.75" thickBot="1" x14ac:dyDescent="0.3">
      <c r="A118" s="13" t="s">
        <v>88</v>
      </c>
      <c r="B118" s="24">
        <v>10000</v>
      </c>
      <c r="C118" s="24">
        <v>120</v>
      </c>
      <c r="D118" s="14">
        <v>240</v>
      </c>
      <c r="E118" s="15">
        <v>16</v>
      </c>
      <c r="F118" s="21">
        <f t="shared" si="48"/>
        <v>6.6666666666666666E-2</v>
      </c>
      <c r="G118" s="75">
        <f t="shared" si="41"/>
        <v>625</v>
      </c>
      <c r="H118" s="15" t="s">
        <v>24</v>
      </c>
      <c r="I118" s="22">
        <v>1</v>
      </c>
      <c r="J118" s="22"/>
      <c r="K118" s="22" t="e">
        <f t="shared" si="42"/>
        <v>#DIV/0!</v>
      </c>
      <c r="L118" s="9" t="e">
        <f t="shared" si="33"/>
        <v>#DIV/0!</v>
      </c>
      <c r="M118" s="9" t="e">
        <f t="shared" si="43"/>
        <v>#N/A</v>
      </c>
      <c r="N118" s="9" t="e">
        <f t="shared" si="44"/>
        <v>#NUM!</v>
      </c>
      <c r="O118" s="55">
        <f t="shared" si="45"/>
        <v>1</v>
      </c>
      <c r="P118" s="56">
        <f t="shared" si="34"/>
        <v>0</v>
      </c>
      <c r="W118" s="13" t="s">
        <v>88</v>
      </c>
      <c r="X118" s="24">
        <v>10000</v>
      </c>
      <c r="Y118" s="24">
        <v>136</v>
      </c>
      <c r="Z118" s="14">
        <v>272</v>
      </c>
      <c r="AA118" s="15">
        <v>32</v>
      </c>
      <c r="AB118" s="21">
        <f t="shared" si="35"/>
        <v>0.11764705882352941</v>
      </c>
      <c r="AC118" s="33">
        <v>354.2</v>
      </c>
      <c r="AD118" s="33" t="s">
        <v>21</v>
      </c>
      <c r="AE118" s="22">
        <v>1</v>
      </c>
      <c r="AG118" s="82">
        <f t="shared" si="46"/>
        <v>0</v>
      </c>
      <c r="AH118" s="2">
        <f t="shared" si="36"/>
        <v>0</v>
      </c>
      <c r="AI118" s="2" t="e">
        <f t="shared" si="47"/>
        <v>#N/A</v>
      </c>
      <c r="AJ118" s="2" t="e">
        <f t="shared" si="37"/>
        <v>#NUM!</v>
      </c>
      <c r="AK118" s="84">
        <f t="shared" si="38"/>
        <v>1</v>
      </c>
      <c r="AL118" s="2">
        <f t="shared" si="39"/>
        <v>0</v>
      </c>
    </row>
    <row r="119" spans="1:38" x14ac:dyDescent="0.25">
      <c r="A119" s="3" t="s">
        <v>76</v>
      </c>
      <c r="B119" s="23">
        <v>50</v>
      </c>
      <c r="C119" s="23">
        <v>120</v>
      </c>
      <c r="D119" s="4">
        <v>240</v>
      </c>
      <c r="E119" s="5">
        <v>32</v>
      </c>
      <c r="F119" s="19">
        <f t="shared" si="48"/>
        <v>0.13333333333333333</v>
      </c>
      <c r="G119" s="74">
        <f t="shared" si="41"/>
        <v>1.57</v>
      </c>
      <c r="H119" s="5" t="s">
        <v>25</v>
      </c>
      <c r="I119" s="22">
        <v>1</v>
      </c>
      <c r="J119" s="22"/>
      <c r="K119" s="22" t="e">
        <f t="shared" si="42"/>
        <v>#DIV/0!</v>
      </c>
      <c r="L119" s="9" t="e">
        <f t="shared" si="33"/>
        <v>#DIV/0!</v>
      </c>
      <c r="M119" s="9" t="e">
        <f t="shared" si="43"/>
        <v>#N/A</v>
      </c>
      <c r="N119" s="9" t="e">
        <f t="shared" si="44"/>
        <v>#NUM!</v>
      </c>
      <c r="O119" s="55">
        <f t="shared" si="45"/>
        <v>0</v>
      </c>
      <c r="P119" s="56">
        <f t="shared" si="34"/>
        <v>0</v>
      </c>
      <c r="AE119" s="22"/>
    </row>
    <row r="120" spans="1:38" x14ac:dyDescent="0.25">
      <c r="A120" s="8" t="s">
        <v>77</v>
      </c>
      <c r="B120" s="18">
        <v>100</v>
      </c>
      <c r="C120" s="18">
        <v>120</v>
      </c>
      <c r="D120" s="9">
        <v>240</v>
      </c>
      <c r="E120" s="10">
        <v>32</v>
      </c>
      <c r="F120" s="20">
        <f t="shared" si="48"/>
        <v>0.13333333333333333</v>
      </c>
      <c r="G120" s="73">
        <f t="shared" si="41"/>
        <v>3.13</v>
      </c>
      <c r="H120" s="10" t="s">
        <v>25</v>
      </c>
      <c r="I120" s="22">
        <v>1</v>
      </c>
      <c r="J120" s="22"/>
      <c r="K120" s="22" t="e">
        <f t="shared" si="42"/>
        <v>#DIV/0!</v>
      </c>
      <c r="L120" s="9" t="e">
        <f t="shared" si="33"/>
        <v>#DIV/0!</v>
      </c>
      <c r="M120" s="9" t="e">
        <f t="shared" si="43"/>
        <v>#N/A</v>
      </c>
      <c r="N120" s="9" t="e">
        <f t="shared" si="44"/>
        <v>#NUM!</v>
      </c>
      <c r="O120" s="55">
        <f t="shared" si="45"/>
        <v>0</v>
      </c>
      <c r="P120" s="56">
        <f t="shared" si="34"/>
        <v>0</v>
      </c>
      <c r="AE120" s="22"/>
    </row>
    <row r="121" spans="1:38" x14ac:dyDescent="0.25">
      <c r="A121" s="8" t="s">
        <v>78</v>
      </c>
      <c r="B121" s="18">
        <v>150</v>
      </c>
      <c r="C121" s="18">
        <v>120</v>
      </c>
      <c r="D121" s="9">
        <v>240</v>
      </c>
      <c r="E121" s="10">
        <v>32</v>
      </c>
      <c r="F121" s="20">
        <f t="shared" si="48"/>
        <v>0.13333333333333333</v>
      </c>
      <c r="G121" s="73">
        <f t="shared" si="41"/>
        <v>4.6899999999999995</v>
      </c>
      <c r="H121" s="10" t="s">
        <v>25</v>
      </c>
      <c r="I121" s="22">
        <v>1</v>
      </c>
      <c r="J121" s="22"/>
      <c r="K121" s="22" t="e">
        <f t="shared" si="42"/>
        <v>#DIV/0!</v>
      </c>
      <c r="L121" s="9" t="e">
        <f t="shared" si="33"/>
        <v>#DIV/0!</v>
      </c>
      <c r="M121" s="9" t="e">
        <f t="shared" si="43"/>
        <v>#N/A</v>
      </c>
      <c r="N121" s="9" t="e">
        <f t="shared" si="44"/>
        <v>#NUM!</v>
      </c>
      <c r="O121" s="55">
        <f t="shared" si="45"/>
        <v>0</v>
      </c>
      <c r="P121" s="56">
        <f t="shared" si="34"/>
        <v>0</v>
      </c>
      <c r="AE121" s="22"/>
    </row>
    <row r="122" spans="1:38" x14ac:dyDescent="0.25">
      <c r="A122" s="8" t="s">
        <v>79</v>
      </c>
      <c r="B122" s="18">
        <v>250</v>
      </c>
      <c r="C122" s="18">
        <v>120</v>
      </c>
      <c r="D122" s="9">
        <v>240</v>
      </c>
      <c r="E122" s="10">
        <v>32</v>
      </c>
      <c r="F122" s="20">
        <f t="shared" si="48"/>
        <v>0.13333333333333333</v>
      </c>
      <c r="G122" s="73">
        <f t="shared" si="41"/>
        <v>7.8199999999999994</v>
      </c>
      <c r="H122" s="10" t="s">
        <v>25</v>
      </c>
      <c r="I122" s="22">
        <v>1</v>
      </c>
      <c r="J122" s="22"/>
      <c r="K122" s="22" t="e">
        <f t="shared" si="42"/>
        <v>#DIV/0!</v>
      </c>
      <c r="L122" s="9" t="e">
        <f t="shared" si="33"/>
        <v>#DIV/0!</v>
      </c>
      <c r="M122" s="9" t="e">
        <f t="shared" si="43"/>
        <v>#N/A</v>
      </c>
      <c r="N122" s="9" t="e">
        <f t="shared" si="44"/>
        <v>#NUM!</v>
      </c>
      <c r="O122" s="55">
        <f t="shared" si="45"/>
        <v>0</v>
      </c>
      <c r="P122" s="56">
        <f t="shared" si="34"/>
        <v>0</v>
      </c>
      <c r="AB122"/>
      <c r="AE122" s="22"/>
    </row>
    <row r="123" spans="1:38" x14ac:dyDescent="0.25">
      <c r="A123" s="8" t="s">
        <v>80</v>
      </c>
      <c r="B123" s="18">
        <v>500</v>
      </c>
      <c r="C123" s="18">
        <v>120</v>
      </c>
      <c r="D123" s="9">
        <v>240</v>
      </c>
      <c r="E123" s="10">
        <v>32</v>
      </c>
      <c r="F123" s="20">
        <f t="shared" si="48"/>
        <v>0.13333333333333333</v>
      </c>
      <c r="G123" s="73">
        <f t="shared" si="41"/>
        <v>15.629999999999999</v>
      </c>
      <c r="H123" s="10" t="s">
        <v>25</v>
      </c>
      <c r="I123" s="22">
        <v>1</v>
      </c>
      <c r="J123" s="22"/>
      <c r="K123" s="22" t="e">
        <f t="shared" si="42"/>
        <v>#DIV/0!</v>
      </c>
      <c r="L123" s="9" t="e">
        <f t="shared" si="33"/>
        <v>#DIV/0!</v>
      </c>
      <c r="M123" s="9" t="e">
        <f t="shared" si="43"/>
        <v>#N/A</v>
      </c>
      <c r="N123" s="9" t="e">
        <f t="shared" si="44"/>
        <v>#NUM!</v>
      </c>
      <c r="O123" s="55">
        <f t="shared" si="45"/>
        <v>0</v>
      </c>
      <c r="P123" s="56">
        <f t="shared" si="34"/>
        <v>0</v>
      </c>
      <c r="AB123"/>
      <c r="AE123" s="22"/>
    </row>
    <row r="124" spans="1:38" x14ac:dyDescent="0.25">
      <c r="A124" s="8" t="s">
        <v>81</v>
      </c>
      <c r="B124" s="18">
        <v>750</v>
      </c>
      <c r="C124" s="18">
        <v>120</v>
      </c>
      <c r="D124" s="9">
        <v>240</v>
      </c>
      <c r="E124" s="10">
        <v>32</v>
      </c>
      <c r="F124" s="20">
        <f t="shared" si="48"/>
        <v>0.13333333333333333</v>
      </c>
      <c r="G124" s="73">
        <f t="shared" si="41"/>
        <v>23.44</v>
      </c>
      <c r="H124" s="10" t="s">
        <v>25</v>
      </c>
      <c r="I124" s="22">
        <v>1</v>
      </c>
      <c r="J124" s="22"/>
      <c r="K124" s="22" t="e">
        <f t="shared" si="42"/>
        <v>#DIV/0!</v>
      </c>
      <c r="L124" s="9" t="e">
        <f t="shared" si="33"/>
        <v>#DIV/0!</v>
      </c>
      <c r="M124" s="9" t="e">
        <f t="shared" si="43"/>
        <v>#N/A</v>
      </c>
      <c r="N124" s="9" t="e">
        <f t="shared" si="44"/>
        <v>#NUM!</v>
      </c>
      <c r="O124" s="55">
        <f t="shared" si="45"/>
        <v>0</v>
      </c>
      <c r="P124" s="56">
        <f t="shared" si="34"/>
        <v>0</v>
      </c>
      <c r="AB124"/>
      <c r="AE124" s="22"/>
    </row>
    <row r="125" spans="1:38" x14ac:dyDescent="0.25">
      <c r="A125" s="8" t="s">
        <v>82</v>
      </c>
      <c r="B125" s="18">
        <v>1000</v>
      </c>
      <c r="C125" s="18">
        <v>120</v>
      </c>
      <c r="D125" s="9">
        <v>240</v>
      </c>
      <c r="E125" s="10">
        <v>32</v>
      </c>
      <c r="F125" s="20">
        <f t="shared" si="48"/>
        <v>0.13333333333333333</v>
      </c>
      <c r="G125" s="73">
        <f t="shared" si="41"/>
        <v>31.25</v>
      </c>
      <c r="H125" s="10" t="s">
        <v>25</v>
      </c>
      <c r="I125" s="22">
        <v>1</v>
      </c>
      <c r="J125" s="22"/>
      <c r="K125" s="22" t="e">
        <f t="shared" si="42"/>
        <v>#DIV/0!</v>
      </c>
      <c r="L125" s="9" t="e">
        <f t="shared" si="33"/>
        <v>#DIV/0!</v>
      </c>
      <c r="M125" s="9" t="e">
        <f t="shared" si="43"/>
        <v>#N/A</v>
      </c>
      <c r="N125" s="9" t="e">
        <f t="shared" si="44"/>
        <v>#NUM!</v>
      </c>
      <c r="O125" s="55">
        <f t="shared" si="45"/>
        <v>0</v>
      </c>
      <c r="P125" s="56">
        <f t="shared" si="34"/>
        <v>0</v>
      </c>
      <c r="AB125"/>
      <c r="AE125" s="22"/>
    </row>
    <row r="126" spans="1:38" x14ac:dyDescent="0.25">
      <c r="A126" s="8" t="s">
        <v>83</v>
      </c>
      <c r="B126" s="18">
        <v>1500</v>
      </c>
      <c r="C126" s="18">
        <v>120</v>
      </c>
      <c r="D126" s="9">
        <v>240</v>
      </c>
      <c r="E126" s="10">
        <v>32</v>
      </c>
      <c r="F126" s="20">
        <f t="shared" si="48"/>
        <v>0.13333333333333333</v>
      </c>
      <c r="G126" s="73">
        <f t="shared" si="41"/>
        <v>46.879999999999995</v>
      </c>
      <c r="H126" s="10" t="s">
        <v>25</v>
      </c>
      <c r="I126" s="22">
        <v>1</v>
      </c>
      <c r="J126" s="22"/>
      <c r="K126" s="22" t="e">
        <f t="shared" si="42"/>
        <v>#DIV/0!</v>
      </c>
      <c r="L126" s="9" t="e">
        <f t="shared" si="33"/>
        <v>#DIV/0!</v>
      </c>
      <c r="M126" s="9" t="e">
        <f t="shared" si="43"/>
        <v>#N/A</v>
      </c>
      <c r="N126" s="9" t="e">
        <f t="shared" si="44"/>
        <v>#NUM!</v>
      </c>
      <c r="O126" s="55">
        <f t="shared" si="45"/>
        <v>0</v>
      </c>
      <c r="P126" s="56">
        <f t="shared" si="34"/>
        <v>0</v>
      </c>
      <c r="AB126"/>
      <c r="AE126" s="22"/>
    </row>
    <row r="127" spans="1:38" x14ac:dyDescent="0.25">
      <c r="A127" s="8" t="s">
        <v>84</v>
      </c>
      <c r="B127" s="18">
        <v>2000</v>
      </c>
      <c r="C127" s="18">
        <v>120</v>
      </c>
      <c r="D127" s="9">
        <v>240</v>
      </c>
      <c r="E127" s="10">
        <v>32</v>
      </c>
      <c r="F127" s="20">
        <f t="shared" si="48"/>
        <v>0.13333333333333333</v>
      </c>
      <c r="G127" s="73">
        <f t="shared" si="41"/>
        <v>62.5</v>
      </c>
      <c r="H127" s="10" t="s">
        <v>25</v>
      </c>
      <c r="I127" s="22">
        <v>1</v>
      </c>
      <c r="J127" s="22"/>
      <c r="K127" s="22" t="e">
        <f t="shared" si="42"/>
        <v>#DIV/0!</v>
      </c>
      <c r="L127" s="9" t="e">
        <f t="shared" si="33"/>
        <v>#DIV/0!</v>
      </c>
      <c r="M127" s="9" t="e">
        <f t="shared" si="43"/>
        <v>#N/A</v>
      </c>
      <c r="N127" s="9" t="e">
        <f t="shared" si="44"/>
        <v>#NUM!</v>
      </c>
      <c r="O127" s="55">
        <f t="shared" si="45"/>
        <v>1</v>
      </c>
      <c r="P127" s="56">
        <f t="shared" si="34"/>
        <v>0</v>
      </c>
      <c r="AB127"/>
      <c r="AE127" s="22"/>
    </row>
    <row r="128" spans="1:38" x14ac:dyDescent="0.25">
      <c r="A128" s="8" t="s">
        <v>85</v>
      </c>
      <c r="B128" s="18">
        <v>3000</v>
      </c>
      <c r="C128" s="18">
        <v>120</v>
      </c>
      <c r="D128" s="9">
        <v>240</v>
      </c>
      <c r="E128" s="10">
        <v>32</v>
      </c>
      <c r="F128" s="20">
        <f t="shared" si="48"/>
        <v>0.13333333333333333</v>
      </c>
      <c r="G128" s="73">
        <f t="shared" si="41"/>
        <v>93.75</v>
      </c>
      <c r="H128" s="10" t="s">
        <v>25</v>
      </c>
      <c r="I128" s="22">
        <v>1</v>
      </c>
      <c r="J128" s="22"/>
      <c r="K128" s="22" t="e">
        <f t="shared" si="42"/>
        <v>#DIV/0!</v>
      </c>
      <c r="L128" s="9" t="e">
        <f t="shared" si="33"/>
        <v>#DIV/0!</v>
      </c>
      <c r="M128" s="9" t="e">
        <f t="shared" si="43"/>
        <v>#N/A</v>
      </c>
      <c r="N128" s="9" t="e">
        <f t="shared" si="44"/>
        <v>#NUM!</v>
      </c>
      <c r="O128" s="55">
        <f t="shared" si="45"/>
        <v>1</v>
      </c>
      <c r="P128" s="56">
        <f t="shared" si="34"/>
        <v>0</v>
      </c>
      <c r="AB128"/>
      <c r="AE128" s="22"/>
    </row>
    <row r="129" spans="1:31" x14ac:dyDescent="0.25">
      <c r="A129" s="8" t="s">
        <v>86</v>
      </c>
      <c r="B129" s="18">
        <v>5000</v>
      </c>
      <c r="C129" s="18">
        <v>120</v>
      </c>
      <c r="D129" s="9">
        <v>240</v>
      </c>
      <c r="E129" s="10">
        <v>32</v>
      </c>
      <c r="F129" s="20">
        <f t="shared" si="48"/>
        <v>0.13333333333333333</v>
      </c>
      <c r="G129" s="73">
        <f t="shared" si="41"/>
        <v>156.25</v>
      </c>
      <c r="H129" s="10" t="s">
        <v>25</v>
      </c>
      <c r="I129" s="22">
        <v>1</v>
      </c>
      <c r="J129" s="22"/>
      <c r="K129" s="22" t="e">
        <f t="shared" si="42"/>
        <v>#DIV/0!</v>
      </c>
      <c r="L129" s="9" t="e">
        <f t="shared" si="33"/>
        <v>#DIV/0!</v>
      </c>
      <c r="M129" s="9" t="e">
        <f t="shared" si="43"/>
        <v>#N/A</v>
      </c>
      <c r="N129" s="9" t="e">
        <f t="shared" si="44"/>
        <v>#NUM!</v>
      </c>
      <c r="O129" s="55">
        <f t="shared" si="45"/>
        <v>1</v>
      </c>
      <c r="P129" s="56">
        <f t="shared" si="34"/>
        <v>0</v>
      </c>
      <c r="AB129"/>
      <c r="AE129" s="22"/>
    </row>
    <row r="130" spans="1:31" x14ac:dyDescent="0.25">
      <c r="A130" s="8" t="s">
        <v>87</v>
      </c>
      <c r="B130" s="18">
        <v>7500</v>
      </c>
      <c r="C130" s="18">
        <v>120</v>
      </c>
      <c r="D130" s="9">
        <v>240</v>
      </c>
      <c r="E130" s="10">
        <v>32</v>
      </c>
      <c r="F130" s="20">
        <f t="shared" si="48"/>
        <v>0.13333333333333333</v>
      </c>
      <c r="G130" s="73">
        <f t="shared" si="41"/>
        <v>234.38</v>
      </c>
      <c r="H130" s="10" t="s">
        <v>25</v>
      </c>
      <c r="I130" s="22">
        <v>1</v>
      </c>
      <c r="J130" s="22"/>
      <c r="K130" s="22" t="e">
        <f t="shared" si="42"/>
        <v>#DIV/0!</v>
      </c>
      <c r="L130" s="9" t="e">
        <f t="shared" si="33"/>
        <v>#DIV/0!</v>
      </c>
      <c r="M130" s="9" t="e">
        <f t="shared" si="43"/>
        <v>#N/A</v>
      </c>
      <c r="N130" s="9" t="e">
        <f t="shared" si="44"/>
        <v>#NUM!</v>
      </c>
      <c r="O130" s="55">
        <f t="shared" si="45"/>
        <v>1</v>
      </c>
      <c r="P130" s="56">
        <f t="shared" si="34"/>
        <v>0</v>
      </c>
      <c r="AB130"/>
      <c r="AE130" s="22"/>
    </row>
    <row r="131" spans="1:31" ht="15.75" thickBot="1" x14ac:dyDescent="0.3">
      <c r="A131" s="13" t="s">
        <v>88</v>
      </c>
      <c r="B131" s="24">
        <v>10000</v>
      </c>
      <c r="C131" s="24">
        <v>120</v>
      </c>
      <c r="D131" s="14">
        <v>240</v>
      </c>
      <c r="E131" s="15">
        <v>32</v>
      </c>
      <c r="F131" s="21">
        <f t="shared" si="48"/>
        <v>0.13333333333333333</v>
      </c>
      <c r="G131" s="75">
        <f t="shared" si="41"/>
        <v>312.5</v>
      </c>
      <c r="H131" s="15" t="s">
        <v>25</v>
      </c>
      <c r="I131" s="22">
        <v>1</v>
      </c>
      <c r="J131" s="22"/>
      <c r="K131" s="22" t="e">
        <f t="shared" si="42"/>
        <v>#DIV/0!</v>
      </c>
      <c r="L131" s="14" t="e">
        <f t="shared" ref="L131" si="49">IF(AND($S$7=F131,$U$3="Boost"),1,0)</f>
        <v>#DIV/0!</v>
      </c>
      <c r="M131" s="14" t="e">
        <f t="shared" si="43"/>
        <v>#N/A</v>
      </c>
      <c r="N131" s="9" t="e">
        <f t="shared" si="44"/>
        <v>#NUM!</v>
      </c>
      <c r="O131" s="57">
        <f t="shared" si="45"/>
        <v>1</v>
      </c>
      <c r="P131" s="56">
        <f t="shared" ref="P131" si="50">IF($S$1=1,IF(SUM(K131:O131)=5,1,0),0)</f>
        <v>0</v>
      </c>
      <c r="AB131"/>
      <c r="AE131" s="22"/>
    </row>
    <row r="132" spans="1:31" x14ac:dyDescent="0.25">
      <c r="AB132"/>
    </row>
    <row r="133" spans="1:31" x14ac:dyDescent="0.25">
      <c r="AB133"/>
    </row>
    <row r="134" spans="1:31" x14ac:dyDescent="0.25">
      <c r="AB134"/>
    </row>
    <row r="135" spans="1:31" x14ac:dyDescent="0.25">
      <c r="F135"/>
      <c r="AB135"/>
    </row>
    <row r="136" spans="1:31" x14ac:dyDescent="0.25">
      <c r="F136"/>
      <c r="AB136"/>
    </row>
    <row r="137" spans="1:31" x14ac:dyDescent="0.25">
      <c r="F137"/>
      <c r="AB137"/>
    </row>
    <row r="138" spans="1:31" x14ac:dyDescent="0.25">
      <c r="F138"/>
      <c r="AB138"/>
    </row>
    <row r="139" spans="1:31" x14ac:dyDescent="0.25">
      <c r="F139"/>
      <c r="AB139"/>
    </row>
    <row r="140" spans="1:31" x14ac:dyDescent="0.25">
      <c r="F140"/>
      <c r="AB140"/>
    </row>
    <row r="141" spans="1:31" x14ac:dyDescent="0.25">
      <c r="F141"/>
      <c r="AB141"/>
    </row>
    <row r="142" spans="1:31" x14ac:dyDescent="0.25">
      <c r="F142"/>
      <c r="AB142"/>
    </row>
    <row r="143" spans="1:31" x14ac:dyDescent="0.25">
      <c r="F143"/>
      <c r="AB143"/>
    </row>
    <row r="144" spans="1:31" x14ac:dyDescent="0.25">
      <c r="F144"/>
      <c r="AB144"/>
    </row>
    <row r="145" spans="6:28" x14ac:dyDescent="0.25">
      <c r="F145"/>
      <c r="AB145"/>
    </row>
    <row r="146" spans="6:28" x14ac:dyDescent="0.25">
      <c r="F146"/>
      <c r="AB146"/>
    </row>
    <row r="147" spans="6:28" x14ac:dyDescent="0.25">
      <c r="F147"/>
      <c r="AB147"/>
    </row>
    <row r="148" spans="6:28" x14ac:dyDescent="0.25">
      <c r="F148"/>
      <c r="AB148"/>
    </row>
    <row r="149" spans="6:28" x14ac:dyDescent="0.25">
      <c r="F149"/>
      <c r="AB149"/>
    </row>
    <row r="150" spans="6:28" x14ac:dyDescent="0.25">
      <c r="F150"/>
      <c r="AB150"/>
    </row>
    <row r="151" spans="6:28" x14ac:dyDescent="0.25">
      <c r="F151"/>
      <c r="AB151"/>
    </row>
    <row r="152" spans="6:28" x14ac:dyDescent="0.25">
      <c r="F152"/>
      <c r="AB152"/>
    </row>
    <row r="153" spans="6:28" x14ac:dyDescent="0.25">
      <c r="F153"/>
      <c r="AB153"/>
    </row>
    <row r="154" spans="6:28" x14ac:dyDescent="0.25">
      <c r="F154"/>
      <c r="AB154"/>
    </row>
    <row r="155" spans="6:28" x14ac:dyDescent="0.25">
      <c r="F155"/>
      <c r="AB155"/>
    </row>
    <row r="156" spans="6:28" x14ac:dyDescent="0.25">
      <c r="F156"/>
      <c r="AB156"/>
    </row>
    <row r="157" spans="6:28" x14ac:dyDescent="0.25">
      <c r="F157"/>
      <c r="AB157"/>
    </row>
    <row r="158" spans="6:28" x14ac:dyDescent="0.25">
      <c r="F158"/>
      <c r="AB158"/>
    </row>
    <row r="159" spans="6:28" x14ac:dyDescent="0.25">
      <c r="F159"/>
      <c r="AB159"/>
    </row>
    <row r="160" spans="6:28" x14ac:dyDescent="0.25">
      <c r="F160"/>
      <c r="AB160"/>
    </row>
    <row r="161" spans="6:28" x14ac:dyDescent="0.25">
      <c r="F161"/>
      <c r="AB161"/>
    </row>
    <row r="162" spans="6:28" x14ac:dyDescent="0.25">
      <c r="F162"/>
      <c r="AB162"/>
    </row>
    <row r="163" spans="6:28" x14ac:dyDescent="0.25">
      <c r="F163"/>
      <c r="AB163"/>
    </row>
    <row r="164" spans="6:28" x14ac:dyDescent="0.25">
      <c r="F164"/>
      <c r="AB164"/>
    </row>
    <row r="165" spans="6:28" x14ac:dyDescent="0.25">
      <c r="F165"/>
      <c r="AB165"/>
    </row>
    <row r="166" spans="6:28" x14ac:dyDescent="0.25">
      <c r="F166"/>
      <c r="AB166"/>
    </row>
    <row r="167" spans="6:28" x14ac:dyDescent="0.25">
      <c r="F167"/>
      <c r="AB167"/>
    </row>
    <row r="168" spans="6:28" x14ac:dyDescent="0.25">
      <c r="F168"/>
      <c r="AB168"/>
    </row>
    <row r="169" spans="6:28" x14ac:dyDescent="0.25">
      <c r="F169"/>
      <c r="AB169"/>
    </row>
    <row r="170" spans="6:28" x14ac:dyDescent="0.25">
      <c r="F170"/>
      <c r="AB170"/>
    </row>
    <row r="171" spans="6:28" x14ac:dyDescent="0.25">
      <c r="F171"/>
      <c r="AB171"/>
    </row>
    <row r="172" spans="6:28" x14ac:dyDescent="0.25">
      <c r="F172"/>
      <c r="AB172"/>
    </row>
    <row r="173" spans="6:28" x14ac:dyDescent="0.25">
      <c r="F173"/>
      <c r="AB173"/>
    </row>
    <row r="174" spans="6:28" x14ac:dyDescent="0.25">
      <c r="F174"/>
      <c r="AB174"/>
    </row>
    <row r="175" spans="6:28" x14ac:dyDescent="0.25">
      <c r="F175"/>
      <c r="AB175"/>
    </row>
    <row r="176" spans="6:28" x14ac:dyDescent="0.25">
      <c r="F176"/>
      <c r="AB176"/>
    </row>
    <row r="177" spans="6:28" x14ac:dyDescent="0.25">
      <c r="F177"/>
      <c r="AB177"/>
    </row>
    <row r="178" spans="6:28" x14ac:dyDescent="0.25">
      <c r="F178"/>
      <c r="AB178"/>
    </row>
    <row r="179" spans="6:28" x14ac:dyDescent="0.25">
      <c r="F179"/>
      <c r="AB179"/>
    </row>
    <row r="180" spans="6:28" x14ac:dyDescent="0.25">
      <c r="F180"/>
      <c r="AB180"/>
    </row>
    <row r="181" spans="6:28" x14ac:dyDescent="0.25">
      <c r="F181"/>
      <c r="AB181"/>
    </row>
    <row r="182" spans="6:28" x14ac:dyDescent="0.25">
      <c r="F182"/>
      <c r="AB182"/>
    </row>
    <row r="183" spans="6:28" x14ac:dyDescent="0.25">
      <c r="F183"/>
      <c r="AB183"/>
    </row>
    <row r="184" spans="6:28" x14ac:dyDescent="0.25">
      <c r="F184"/>
      <c r="AB184"/>
    </row>
    <row r="185" spans="6:28" x14ac:dyDescent="0.25">
      <c r="F185"/>
      <c r="AB185"/>
    </row>
    <row r="186" spans="6:28" x14ac:dyDescent="0.25">
      <c r="F186"/>
      <c r="AB186"/>
    </row>
    <row r="187" spans="6:28" x14ac:dyDescent="0.25">
      <c r="F187"/>
      <c r="AB187"/>
    </row>
    <row r="188" spans="6:28" x14ac:dyDescent="0.25">
      <c r="F188"/>
      <c r="AB188"/>
    </row>
    <row r="189" spans="6:28" x14ac:dyDescent="0.25">
      <c r="F189"/>
      <c r="AB189"/>
    </row>
    <row r="190" spans="6:28" x14ac:dyDescent="0.25">
      <c r="F190"/>
      <c r="AB190"/>
    </row>
    <row r="191" spans="6:28" x14ac:dyDescent="0.25">
      <c r="F191"/>
      <c r="AB191"/>
    </row>
    <row r="192" spans="6:28" x14ac:dyDescent="0.25">
      <c r="F192"/>
      <c r="AB192"/>
    </row>
    <row r="193" spans="6:28" x14ac:dyDescent="0.25">
      <c r="F193"/>
      <c r="AB193"/>
    </row>
    <row r="194" spans="6:28" x14ac:dyDescent="0.25">
      <c r="F194"/>
      <c r="AB194"/>
    </row>
    <row r="195" spans="6:28" x14ac:dyDescent="0.25">
      <c r="F195"/>
      <c r="AB195"/>
    </row>
    <row r="196" spans="6:28" x14ac:dyDescent="0.25">
      <c r="F196"/>
      <c r="AB196"/>
    </row>
    <row r="197" spans="6:28" x14ac:dyDescent="0.25">
      <c r="F197"/>
      <c r="AB197"/>
    </row>
    <row r="198" spans="6:28" x14ac:dyDescent="0.25">
      <c r="F198"/>
      <c r="AB198"/>
    </row>
    <row r="199" spans="6:28" x14ac:dyDescent="0.25">
      <c r="F199"/>
      <c r="AB199"/>
    </row>
    <row r="200" spans="6:28" x14ac:dyDescent="0.25">
      <c r="F200"/>
      <c r="AB200"/>
    </row>
    <row r="201" spans="6:28" x14ac:dyDescent="0.25">
      <c r="F201"/>
      <c r="AB201"/>
    </row>
    <row r="202" spans="6:28" x14ac:dyDescent="0.25">
      <c r="F202"/>
      <c r="AB202"/>
    </row>
    <row r="203" spans="6:28" x14ac:dyDescent="0.25">
      <c r="F203"/>
      <c r="AB203"/>
    </row>
    <row r="204" spans="6:28" x14ac:dyDescent="0.25">
      <c r="F204"/>
      <c r="AB204"/>
    </row>
    <row r="205" spans="6:28" x14ac:dyDescent="0.25">
      <c r="F205"/>
      <c r="AB205"/>
    </row>
    <row r="206" spans="6:28" x14ac:dyDescent="0.25">
      <c r="F206"/>
      <c r="AB206"/>
    </row>
    <row r="207" spans="6:28" x14ac:dyDescent="0.25">
      <c r="F207"/>
      <c r="AB207"/>
    </row>
    <row r="208" spans="6:28" x14ac:dyDescent="0.25">
      <c r="F208"/>
      <c r="AB208"/>
    </row>
    <row r="209" spans="6:28" x14ac:dyDescent="0.25">
      <c r="F209"/>
      <c r="AB209"/>
    </row>
    <row r="210" spans="6:28" x14ac:dyDescent="0.25">
      <c r="F210"/>
      <c r="AB210"/>
    </row>
    <row r="211" spans="6:28" x14ac:dyDescent="0.25">
      <c r="F211"/>
      <c r="AB211"/>
    </row>
    <row r="212" spans="6:28" x14ac:dyDescent="0.25">
      <c r="F212"/>
      <c r="AB212"/>
    </row>
    <row r="213" spans="6:28" x14ac:dyDescent="0.25">
      <c r="F213"/>
      <c r="AB213"/>
    </row>
    <row r="214" spans="6:28" x14ac:dyDescent="0.25">
      <c r="F214"/>
      <c r="AB214"/>
    </row>
    <row r="215" spans="6:28" x14ac:dyDescent="0.25">
      <c r="F215"/>
      <c r="AB215"/>
    </row>
    <row r="216" spans="6:28" x14ac:dyDescent="0.25">
      <c r="F216"/>
      <c r="AB216"/>
    </row>
    <row r="217" spans="6:28" x14ac:dyDescent="0.25">
      <c r="F217"/>
      <c r="AB217"/>
    </row>
    <row r="218" spans="6:28" x14ac:dyDescent="0.25">
      <c r="F218"/>
      <c r="AB218"/>
    </row>
    <row r="219" spans="6:28" x14ac:dyDescent="0.25">
      <c r="F219"/>
      <c r="AB219"/>
    </row>
    <row r="220" spans="6:28" x14ac:dyDescent="0.25">
      <c r="F220"/>
      <c r="AB220"/>
    </row>
    <row r="221" spans="6:28" x14ac:dyDescent="0.25">
      <c r="F221"/>
      <c r="AB221"/>
    </row>
    <row r="222" spans="6:28" x14ac:dyDescent="0.25">
      <c r="F222"/>
      <c r="AB222"/>
    </row>
    <row r="223" spans="6:28" x14ac:dyDescent="0.25">
      <c r="F223"/>
    </row>
    <row r="224" spans="6:28" x14ac:dyDescent="0.25">
      <c r="F224"/>
    </row>
    <row r="225" spans="6:28" x14ac:dyDescent="0.25">
      <c r="F225"/>
      <c r="AB225"/>
    </row>
    <row r="226" spans="6:28" x14ac:dyDescent="0.25">
      <c r="F226"/>
      <c r="AB226"/>
    </row>
    <row r="227" spans="6:28" x14ac:dyDescent="0.25">
      <c r="F227"/>
      <c r="AB227"/>
    </row>
    <row r="228" spans="6:28" x14ac:dyDescent="0.25">
      <c r="F228"/>
      <c r="AB228"/>
    </row>
    <row r="229" spans="6:28" x14ac:dyDescent="0.25">
      <c r="F229"/>
      <c r="AB229"/>
    </row>
    <row r="230" spans="6:28" x14ac:dyDescent="0.25">
      <c r="F230"/>
      <c r="AB230"/>
    </row>
    <row r="231" spans="6:28" x14ac:dyDescent="0.25">
      <c r="F231"/>
      <c r="AB231"/>
    </row>
    <row r="232" spans="6:28" x14ac:dyDescent="0.25">
      <c r="F232"/>
      <c r="AB232"/>
    </row>
    <row r="233" spans="6:28" x14ac:dyDescent="0.25">
      <c r="F233"/>
      <c r="AB233"/>
    </row>
    <row r="234" spans="6:28" x14ac:dyDescent="0.25">
      <c r="F234"/>
      <c r="AB234"/>
    </row>
    <row r="235" spans="6:28" x14ac:dyDescent="0.25">
      <c r="F235"/>
      <c r="AB235"/>
    </row>
  </sheetData>
  <sheetProtection password="B09B"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Q282"/>
  <sheetViews>
    <sheetView topLeftCell="XFD1" zoomScale="70" zoomScaleNormal="70" workbookViewId="0">
      <selection activeCell="AO46" sqref="A1:XFD1048576"/>
    </sheetView>
  </sheetViews>
  <sheetFormatPr defaultColWidth="0" defaultRowHeight="15" x14ac:dyDescent="0.25"/>
  <cols>
    <col min="1" max="1" width="13.140625" hidden="1" customWidth="1"/>
    <col min="2" max="2" width="6" hidden="1" customWidth="1"/>
    <col min="3" max="3" width="32.85546875" hidden="1" customWidth="1"/>
    <col min="4" max="4" width="33.42578125" hidden="1" customWidth="1"/>
    <col min="5" max="5" width="23.5703125" hidden="1" customWidth="1"/>
    <col min="6" max="6" width="12.5703125" style="1" hidden="1" customWidth="1"/>
    <col min="7" max="7" width="32" hidden="1" customWidth="1"/>
    <col min="8" max="8" width="8.28515625" hidden="1" customWidth="1"/>
    <col min="9" max="9" width="8.7109375" hidden="1" customWidth="1"/>
    <col min="10" max="12" width="9.140625" hidden="1" customWidth="1"/>
    <col min="13" max="13" width="10.140625" hidden="1" customWidth="1"/>
    <col min="14" max="17" width="9.140625" hidden="1" customWidth="1"/>
    <col min="18" max="18" width="27.7109375" hidden="1" customWidth="1"/>
    <col min="19" max="19" width="20.85546875" hidden="1" customWidth="1"/>
    <col min="20" max="20" width="9.140625" hidden="1" customWidth="1"/>
    <col min="21" max="21" width="11" hidden="1" customWidth="1"/>
    <col min="22" max="22" width="9.140625" hidden="1" customWidth="1"/>
    <col min="23" max="23" width="10.140625" hidden="1" customWidth="1"/>
    <col min="24" max="24" width="6" hidden="1" customWidth="1"/>
    <col min="25" max="25" width="23.140625" hidden="1" customWidth="1"/>
    <col min="26" max="26" width="23.42578125" hidden="1" customWidth="1"/>
    <col min="27" max="27" width="23.5703125" hidden="1" customWidth="1"/>
    <col min="28" max="28" width="11.5703125" style="1" hidden="1" customWidth="1"/>
    <col min="29" max="29" width="32" hidden="1" customWidth="1"/>
    <col min="30" max="30" width="8.28515625" hidden="1" customWidth="1"/>
    <col min="31" max="31" width="8.7109375" hidden="1" customWidth="1"/>
    <col min="32" max="34" width="9.140625" hidden="1" customWidth="1"/>
    <col min="35" max="35" width="10.140625" hidden="1" customWidth="1"/>
    <col min="36" max="39" width="9.140625" hidden="1" customWidth="1"/>
    <col min="40" max="40" width="27" hidden="1" customWidth="1"/>
    <col min="41" max="41" width="20.85546875" hidden="1" customWidth="1"/>
    <col min="42" max="42" width="9.140625" hidden="1" customWidth="1"/>
    <col min="43" max="43" width="13.7109375" hidden="1" customWidth="1"/>
    <col min="44" max="16384" width="9.140625" hidden="1"/>
  </cols>
  <sheetData>
    <row r="1" spans="1:43" ht="15.75" thickBot="1" x14ac:dyDescent="0.3">
      <c r="A1" s="61"/>
      <c r="B1" s="78" t="s">
        <v>13</v>
      </c>
      <c r="C1" s="62" t="s">
        <v>43</v>
      </c>
      <c r="D1" s="62" t="s">
        <v>44</v>
      </c>
      <c r="E1" s="62" t="s">
        <v>45</v>
      </c>
      <c r="F1" s="63" t="s">
        <v>46</v>
      </c>
      <c r="G1" s="62" t="s">
        <v>47</v>
      </c>
      <c r="H1" s="62" t="s">
        <v>2</v>
      </c>
      <c r="I1" s="62" t="s">
        <v>42</v>
      </c>
      <c r="K1" t="s">
        <v>0</v>
      </c>
      <c r="L1" s="52" t="s">
        <v>1</v>
      </c>
      <c r="M1" s="53" t="s">
        <v>10</v>
      </c>
      <c r="N1" s="53" t="s">
        <v>11</v>
      </c>
      <c r="O1" s="53" t="s">
        <v>14</v>
      </c>
      <c r="P1" s="54" t="s">
        <v>18</v>
      </c>
      <c r="R1" s="2" t="s">
        <v>193</v>
      </c>
      <c r="S1">
        <f>IF('BB Selector'!B8="Single Phase",0,IF('BB Selector'!B12="Single Phase",0,IF('BB Selector'!B14="Single Phase",0,1)))</f>
        <v>1</v>
      </c>
      <c r="X1" s="78" t="s">
        <v>13</v>
      </c>
      <c r="Y1" s="62" t="s">
        <v>43</v>
      </c>
      <c r="Z1" s="62" t="s">
        <v>44</v>
      </c>
      <c r="AA1" s="62" t="s">
        <v>45</v>
      </c>
      <c r="AB1" s="63" t="s">
        <v>48</v>
      </c>
      <c r="AC1" s="62" t="s">
        <v>47</v>
      </c>
      <c r="AD1" s="62" t="s">
        <v>2</v>
      </c>
      <c r="AE1" s="62" t="s">
        <v>42</v>
      </c>
      <c r="AG1" t="s">
        <v>0</v>
      </c>
      <c r="AH1" s="64" t="s">
        <v>36</v>
      </c>
      <c r="AI1" s="65" t="s">
        <v>10</v>
      </c>
      <c r="AJ1" s="65" t="s">
        <v>11</v>
      </c>
      <c r="AK1" s="65" t="s">
        <v>14</v>
      </c>
      <c r="AL1" s="66" t="s">
        <v>18</v>
      </c>
      <c r="AN1" s="2"/>
      <c r="AO1" s="2"/>
    </row>
    <row r="2" spans="1:43" x14ac:dyDescent="0.25">
      <c r="A2" s="3" t="s">
        <v>50</v>
      </c>
      <c r="B2" s="23">
        <v>50</v>
      </c>
      <c r="C2" s="23">
        <v>0</v>
      </c>
      <c r="D2" s="4">
        <v>120</v>
      </c>
      <c r="E2" s="5">
        <v>12</v>
      </c>
      <c r="F2" s="6">
        <f>E2/D2</f>
        <v>0.1</v>
      </c>
      <c r="G2" s="70">
        <f t="shared" ref="G2:G33" si="0">ROUNDUP(B2/E2,2)</f>
        <v>4.17</v>
      </c>
      <c r="H2" s="76" t="s">
        <v>96</v>
      </c>
      <c r="I2" s="22">
        <v>3</v>
      </c>
      <c r="J2" s="22"/>
      <c r="K2" s="22">
        <f>IF('BB Selector'!$B$12="Three Phase Delta",0,IF(AND($S$7=F2:F2,C2&lt;$S$2,$S$2&lt;=D2),1,0))</f>
        <v>0</v>
      </c>
      <c r="L2" s="9">
        <f>IF(AND($S$7=F2,$U$3="Boost"),1,0)</f>
        <v>0</v>
      </c>
      <c r="M2" s="9" t="e">
        <f t="shared" ref="M2:M33" si="1">IF($T$14=E2,1,0)</f>
        <v>#N/A</v>
      </c>
      <c r="N2" s="9" t="e">
        <f t="shared" ref="N2:N33" si="2">IF($S$19&lt;=B2,1,0)</f>
        <v>#NUM!</v>
      </c>
      <c r="O2" s="55">
        <f t="shared" ref="O2:O33" si="3">IF($S$4&lt;=G2,1,0)</f>
        <v>0</v>
      </c>
      <c r="P2" s="56" t="e">
        <f>IF($S$1=1,IF(SUM(K2:O2)=5,1,0),0)</f>
        <v>#N/A</v>
      </c>
      <c r="R2" s="2" t="s">
        <v>5</v>
      </c>
      <c r="S2" s="2">
        <f>ROUND(IF('BB Selector'!$B$12="Three Phase Delta",'BB Selector'!$B$11,'BB Selector'!$B$11/SQRT(3)),0)</f>
        <v>219</v>
      </c>
      <c r="U2" s="2" t="s">
        <v>23</v>
      </c>
      <c r="W2" s="3" t="s">
        <v>50</v>
      </c>
      <c r="X2" s="23">
        <v>50</v>
      </c>
      <c r="Y2" s="23">
        <v>132</v>
      </c>
      <c r="Z2" s="4">
        <v>264</v>
      </c>
      <c r="AA2" s="5">
        <v>12</v>
      </c>
      <c r="AB2" s="6">
        <f t="shared" ref="AB2:AB53" si="4">AA2/Z2</f>
        <v>4.5454545454545456E-2</v>
      </c>
      <c r="AC2" s="34">
        <v>4.3899999999999997</v>
      </c>
      <c r="AD2" s="34" t="s">
        <v>98</v>
      </c>
      <c r="AE2" s="22">
        <v>2</v>
      </c>
      <c r="AG2" s="22">
        <f t="shared" ref="AG2:AG33" si="5">IF(AND($AO$7=AB2:AB2,Y2&lt;$AO$2,$AO$2&lt;=Z2),1,0)</f>
        <v>0</v>
      </c>
      <c r="AH2" s="9">
        <f>IF(AND($AO$7=AB2,$U$3="Buck"),1,0)</f>
        <v>0</v>
      </c>
      <c r="AI2" s="9" t="e">
        <f>IF($AP$14=AA2,1,0)</f>
        <v>#N/A</v>
      </c>
      <c r="AJ2" s="9" t="e">
        <f>IF($AO$19&lt;=X2,1,0)</f>
        <v>#NUM!</v>
      </c>
      <c r="AK2" s="55">
        <f t="shared" ref="AK2:AK33" si="6">IF($AO$4&lt;=AC2,1,0)</f>
        <v>0</v>
      </c>
      <c r="AL2" s="43" t="e">
        <f>IF($S$1=1,IF(SUM(AG2:AK2)=5,1,0),0)</f>
        <v>#N/A</v>
      </c>
      <c r="AN2" s="2" t="s">
        <v>5</v>
      </c>
      <c r="AO2" s="2">
        <f>S2</f>
        <v>219</v>
      </c>
    </row>
    <row r="3" spans="1:43" x14ac:dyDescent="0.25">
      <c r="A3" s="8" t="s">
        <v>51</v>
      </c>
      <c r="B3" s="18">
        <v>100</v>
      </c>
      <c r="C3" s="18">
        <v>0</v>
      </c>
      <c r="D3" s="9">
        <v>120</v>
      </c>
      <c r="E3" s="10">
        <v>12</v>
      </c>
      <c r="F3" s="11">
        <f t="shared" ref="F3:F78" si="7">E3/D3</f>
        <v>0.1</v>
      </c>
      <c r="G3" s="71">
        <f t="shared" si="0"/>
        <v>8.34</v>
      </c>
      <c r="H3" s="59" t="s">
        <v>96</v>
      </c>
      <c r="I3" s="22">
        <v>3</v>
      </c>
      <c r="J3" s="22"/>
      <c r="K3" s="22">
        <f>IF('BB Selector'!$B$12="Three Phase Delta",0,IF(AND($S$7=F3:F3,C3&lt;$S$2,$S$2&lt;=D3),1,0))</f>
        <v>0</v>
      </c>
      <c r="L3" s="9">
        <f t="shared" ref="L3:L79" si="8">IF(AND($S$7=F3,$U$3="Boost"),1,0)</f>
        <v>0</v>
      </c>
      <c r="M3" s="9" t="e">
        <f t="shared" si="1"/>
        <v>#N/A</v>
      </c>
      <c r="N3" s="9" t="e">
        <f t="shared" si="2"/>
        <v>#NUM!</v>
      </c>
      <c r="O3" s="55">
        <f t="shared" si="3"/>
        <v>0</v>
      </c>
      <c r="P3" s="56" t="e">
        <f t="shared" ref="P3:P79" si="9">IF($S$1=1,IF(SUM(K3:O3)=5,1,0),0)</f>
        <v>#N/A</v>
      </c>
      <c r="R3" s="2" t="s">
        <v>6</v>
      </c>
      <c r="S3" s="2">
        <f>ROUND(IF('BB Selector'!$B$14="Three Phase Delta",'BB Selector'!$B$13,'BB Selector'!$B$13/SQRT(3)),0)</f>
        <v>240</v>
      </c>
      <c r="U3" s="2" t="str">
        <f>IF('BB Selector'!B11/'BB Selector'!B13&gt;1,"Buck","Boost")</f>
        <v>Buck</v>
      </c>
      <c r="W3" s="8" t="s">
        <v>51</v>
      </c>
      <c r="X3" s="18">
        <v>100</v>
      </c>
      <c r="Y3" s="18">
        <v>132</v>
      </c>
      <c r="Z3" s="9">
        <v>264</v>
      </c>
      <c r="AA3" s="10">
        <v>12</v>
      </c>
      <c r="AB3" s="11">
        <f t="shared" si="4"/>
        <v>4.5454545454545456E-2</v>
      </c>
      <c r="AC3" s="34">
        <v>8.77</v>
      </c>
      <c r="AD3" s="34" t="s">
        <v>98</v>
      </c>
      <c r="AE3" s="22">
        <v>2</v>
      </c>
      <c r="AG3" s="22">
        <f t="shared" si="5"/>
        <v>0</v>
      </c>
      <c r="AH3" s="9">
        <f t="shared" ref="AH3:AH79" si="10">IF(AND($AO$7=AB3,$U$3="Buck"),1,0)</f>
        <v>0</v>
      </c>
      <c r="AI3" s="9" t="e">
        <f t="shared" ref="AI3:AI79" si="11">IF($AP$14=AA3,1,0)</f>
        <v>#N/A</v>
      </c>
      <c r="AJ3" s="9" t="e">
        <f t="shared" ref="AJ3:AJ79" si="12">IF($AO$19&lt;=X3,1,0)</f>
        <v>#NUM!</v>
      </c>
      <c r="AK3" s="55">
        <f t="shared" si="6"/>
        <v>0</v>
      </c>
      <c r="AL3" s="43" t="e">
        <f t="shared" ref="AL3:AL79" si="13">IF($S$1=1,IF(SUM(AG3:AK3)=5,1,0),0)</f>
        <v>#N/A</v>
      </c>
      <c r="AN3" s="2" t="s">
        <v>6</v>
      </c>
      <c r="AO3" s="2">
        <f>S3</f>
        <v>240</v>
      </c>
    </row>
    <row r="4" spans="1:43" x14ac:dyDescent="0.25">
      <c r="A4" s="8" t="s">
        <v>52</v>
      </c>
      <c r="B4" s="18">
        <v>150</v>
      </c>
      <c r="C4" s="18">
        <v>0</v>
      </c>
      <c r="D4" s="9">
        <v>120</v>
      </c>
      <c r="E4" s="10">
        <v>12</v>
      </c>
      <c r="F4" s="11">
        <f t="shared" si="7"/>
        <v>0.1</v>
      </c>
      <c r="G4" s="71">
        <f t="shared" si="0"/>
        <v>12.5</v>
      </c>
      <c r="H4" s="59" t="s">
        <v>96</v>
      </c>
      <c r="I4" s="22">
        <v>3</v>
      </c>
      <c r="J4" s="22"/>
      <c r="K4" s="22">
        <f>IF('BB Selector'!$B$12="Three Phase Delta",0,IF(AND($S$7=F4:F4,C4&lt;$S$2,$S$2&lt;=D4),1,0))</f>
        <v>0</v>
      </c>
      <c r="L4" s="9">
        <f t="shared" si="8"/>
        <v>0</v>
      </c>
      <c r="M4" s="9" t="e">
        <f t="shared" si="1"/>
        <v>#N/A</v>
      </c>
      <c r="N4" s="9" t="e">
        <f t="shared" si="2"/>
        <v>#NUM!</v>
      </c>
      <c r="O4" s="55">
        <f t="shared" si="3"/>
        <v>0</v>
      </c>
      <c r="P4" s="56" t="e">
        <f t="shared" si="9"/>
        <v>#N/A</v>
      </c>
      <c r="R4" s="2" t="s">
        <v>41</v>
      </c>
      <c r="S4" s="2">
        <f>IF('BB Selector'!B10="Amps",'BB Selector'!B9,('BB Selector'!B9*1000)/'BB Selector'!B13/SQRT(3))</f>
        <v>36.084391824351613</v>
      </c>
      <c r="W4" s="8" t="s">
        <v>52</v>
      </c>
      <c r="X4" s="18">
        <v>150</v>
      </c>
      <c r="Y4" s="18">
        <v>132</v>
      </c>
      <c r="Z4" s="9">
        <v>264</v>
      </c>
      <c r="AA4" s="10">
        <v>12</v>
      </c>
      <c r="AB4" s="11">
        <f t="shared" si="4"/>
        <v>4.5454545454545456E-2</v>
      </c>
      <c r="AC4" s="34">
        <v>13.16</v>
      </c>
      <c r="AD4" s="34" t="s">
        <v>98</v>
      </c>
      <c r="AE4" s="22">
        <v>2</v>
      </c>
      <c r="AG4" s="22">
        <f t="shared" si="5"/>
        <v>0</v>
      </c>
      <c r="AH4" s="9">
        <f t="shared" si="10"/>
        <v>0</v>
      </c>
      <c r="AI4" s="9" t="e">
        <f t="shared" si="11"/>
        <v>#N/A</v>
      </c>
      <c r="AJ4" s="9" t="e">
        <f t="shared" si="12"/>
        <v>#NUM!</v>
      </c>
      <c r="AK4" s="55">
        <f t="shared" si="6"/>
        <v>0</v>
      </c>
      <c r="AL4" s="43" t="e">
        <f t="shared" si="13"/>
        <v>#N/A</v>
      </c>
      <c r="AN4" s="2" t="s">
        <v>41</v>
      </c>
      <c r="AO4" s="2">
        <f>IF('BB Selector'!B10="Amps",'BB Selector'!B9,('BB Selector'!B9*1000)/'BB Selector'!B13/SQRT(3))</f>
        <v>36.084391824351613</v>
      </c>
    </row>
    <row r="5" spans="1:43" x14ac:dyDescent="0.25">
      <c r="A5" s="8" t="s">
        <v>53</v>
      </c>
      <c r="B5" s="18">
        <v>250</v>
      </c>
      <c r="C5" s="18">
        <v>0</v>
      </c>
      <c r="D5" s="9">
        <v>120</v>
      </c>
      <c r="E5" s="10">
        <v>12</v>
      </c>
      <c r="F5" s="11">
        <f t="shared" si="7"/>
        <v>0.1</v>
      </c>
      <c r="G5" s="71">
        <f t="shared" si="0"/>
        <v>20.84</v>
      </c>
      <c r="H5" s="59" t="s">
        <v>96</v>
      </c>
      <c r="I5" s="22">
        <v>3</v>
      </c>
      <c r="J5" s="22"/>
      <c r="K5" s="22">
        <f>IF('BB Selector'!$B$12="Three Phase Delta",0,IF(AND($S$7=F5:F5,C5&lt;$S$2,$S$2&lt;=D5),1,0))</f>
        <v>0</v>
      </c>
      <c r="L5" s="9">
        <f t="shared" si="8"/>
        <v>0</v>
      </c>
      <c r="M5" s="9" t="e">
        <f t="shared" si="1"/>
        <v>#N/A</v>
      </c>
      <c r="N5" s="9" t="e">
        <f t="shared" si="2"/>
        <v>#NUM!</v>
      </c>
      <c r="O5" s="55">
        <f t="shared" si="3"/>
        <v>0</v>
      </c>
      <c r="P5" s="56" t="e">
        <f t="shared" si="9"/>
        <v>#N/A</v>
      </c>
      <c r="W5" s="8" t="s">
        <v>53</v>
      </c>
      <c r="X5" s="18">
        <v>250</v>
      </c>
      <c r="Y5" s="18">
        <v>132</v>
      </c>
      <c r="Z5" s="9">
        <v>264</v>
      </c>
      <c r="AA5" s="10">
        <v>12</v>
      </c>
      <c r="AB5" s="11">
        <f t="shared" si="4"/>
        <v>4.5454545454545456E-2</v>
      </c>
      <c r="AC5" s="34">
        <v>21.94</v>
      </c>
      <c r="AD5" s="34" t="s">
        <v>98</v>
      </c>
      <c r="AE5" s="22">
        <v>2</v>
      </c>
      <c r="AG5" s="22">
        <f t="shared" si="5"/>
        <v>0</v>
      </c>
      <c r="AH5" s="9">
        <f t="shared" si="10"/>
        <v>0</v>
      </c>
      <c r="AI5" s="9" t="e">
        <f t="shared" si="11"/>
        <v>#N/A</v>
      </c>
      <c r="AJ5" s="9" t="e">
        <f t="shared" si="12"/>
        <v>#NUM!</v>
      </c>
      <c r="AK5" s="55">
        <f t="shared" si="6"/>
        <v>0</v>
      </c>
      <c r="AL5" s="43" t="e">
        <f t="shared" si="13"/>
        <v>#N/A</v>
      </c>
    </row>
    <row r="6" spans="1:43" x14ac:dyDescent="0.25">
      <c r="A6" s="8" t="s">
        <v>54</v>
      </c>
      <c r="B6" s="18">
        <v>500</v>
      </c>
      <c r="C6" s="18">
        <v>0</v>
      </c>
      <c r="D6" s="9">
        <v>120</v>
      </c>
      <c r="E6" s="10">
        <v>12</v>
      </c>
      <c r="F6" s="11">
        <f t="shared" si="7"/>
        <v>0.1</v>
      </c>
      <c r="G6" s="71">
        <f t="shared" si="0"/>
        <v>41.669999999999995</v>
      </c>
      <c r="H6" s="59" t="s">
        <v>96</v>
      </c>
      <c r="I6" s="22">
        <v>3</v>
      </c>
      <c r="J6" s="22"/>
      <c r="K6" s="22">
        <f>IF('BB Selector'!$B$12="Three Phase Delta",0,IF(AND($S$7=F6:F6,C6&lt;$S$2,$S$2&lt;=D6),1,0))</f>
        <v>0</v>
      </c>
      <c r="L6" s="9">
        <f t="shared" si="8"/>
        <v>0</v>
      </c>
      <c r="M6" s="9" t="e">
        <f t="shared" si="1"/>
        <v>#N/A</v>
      </c>
      <c r="N6" s="9" t="e">
        <f t="shared" si="2"/>
        <v>#NUM!</v>
      </c>
      <c r="O6" s="55">
        <f t="shared" si="3"/>
        <v>1</v>
      </c>
      <c r="P6" s="56" t="e">
        <f t="shared" si="9"/>
        <v>#N/A</v>
      </c>
      <c r="R6" s="35" t="s">
        <v>7</v>
      </c>
      <c r="S6" s="36">
        <f>'BB Selector'!B13/'BB Selector'!B11-1</f>
        <v>-0.36842105263157898</v>
      </c>
      <c r="T6" s="48">
        <f t="array" ref="T6">LARGE(F2:F131,COUNTIF(F2:F131,"&gt;="&amp;S6))</f>
        <v>0.05</v>
      </c>
      <c r="U6" s="51"/>
      <c r="W6" s="8" t="s">
        <v>54</v>
      </c>
      <c r="X6" s="18">
        <v>500</v>
      </c>
      <c r="Y6" s="18">
        <v>132</v>
      </c>
      <c r="Z6" s="9">
        <v>264</v>
      </c>
      <c r="AA6" s="10">
        <v>12</v>
      </c>
      <c r="AB6" s="11">
        <f t="shared" si="4"/>
        <v>4.5454545454545456E-2</v>
      </c>
      <c r="AC6" s="34">
        <v>43.87</v>
      </c>
      <c r="AD6" s="34" t="s">
        <v>98</v>
      </c>
      <c r="AE6" s="22">
        <v>2</v>
      </c>
      <c r="AG6" s="22">
        <f t="shared" si="5"/>
        <v>0</v>
      </c>
      <c r="AH6" s="9">
        <f t="shared" si="10"/>
        <v>0</v>
      </c>
      <c r="AI6" s="9" t="e">
        <f t="shared" si="11"/>
        <v>#N/A</v>
      </c>
      <c r="AJ6" s="9" t="e">
        <f t="shared" si="12"/>
        <v>#NUM!</v>
      </c>
      <c r="AK6" s="55">
        <f t="shared" si="6"/>
        <v>1</v>
      </c>
      <c r="AL6" s="43" t="e">
        <f t="shared" si="13"/>
        <v>#N/A</v>
      </c>
      <c r="AN6" s="35" t="s">
        <v>37</v>
      </c>
      <c r="AO6" s="36">
        <f>ABS(AO3/AO2-1)</f>
        <v>9.5890410958904049E-2</v>
      </c>
      <c r="AP6" s="69"/>
      <c r="AQ6" s="51"/>
    </row>
    <row r="7" spans="1:43" x14ac:dyDescent="0.25">
      <c r="A7" s="8" t="s">
        <v>55</v>
      </c>
      <c r="B7" s="18">
        <v>750</v>
      </c>
      <c r="C7" s="18">
        <v>0</v>
      </c>
      <c r="D7" s="9">
        <v>120</v>
      </c>
      <c r="E7" s="10">
        <v>12</v>
      </c>
      <c r="F7" s="11">
        <f t="shared" si="7"/>
        <v>0.1</v>
      </c>
      <c r="G7" s="71">
        <f t="shared" si="0"/>
        <v>62.5</v>
      </c>
      <c r="H7" s="59" t="s">
        <v>96</v>
      </c>
      <c r="I7" s="22">
        <v>3</v>
      </c>
      <c r="J7" s="22"/>
      <c r="K7" s="22">
        <f>IF('BB Selector'!$B$12="Three Phase Delta",0,IF(AND($S$7=F7:F7,C7&lt;$S$2,$S$2&lt;=D7),1,0))</f>
        <v>0</v>
      </c>
      <c r="L7" s="9">
        <f t="shared" si="8"/>
        <v>0</v>
      </c>
      <c r="M7" s="9" t="e">
        <f t="shared" si="1"/>
        <v>#N/A</v>
      </c>
      <c r="N7" s="9" t="e">
        <f t="shared" si="2"/>
        <v>#NUM!</v>
      </c>
      <c r="O7" s="55">
        <f t="shared" si="3"/>
        <v>1</v>
      </c>
      <c r="P7" s="56" t="e">
        <f t="shared" si="9"/>
        <v>#N/A</v>
      </c>
      <c r="R7" s="40" t="s">
        <v>30</v>
      </c>
      <c r="S7" s="11">
        <f t="array" ref="S7">IF(S2&gt;S3,0,IF(S6&gt;0.22,0,INDEX(F2:F131,MATCH(MIN(ABS(F2:F131-S6)),ABS(F2:F131-S6),0))))</f>
        <v>0.05</v>
      </c>
      <c r="T7" s="38"/>
      <c r="U7" s="39"/>
      <c r="W7" s="8" t="s">
        <v>55</v>
      </c>
      <c r="X7" s="18">
        <v>750</v>
      </c>
      <c r="Y7" s="18">
        <v>132</v>
      </c>
      <c r="Z7" s="9">
        <v>264</v>
      </c>
      <c r="AA7" s="10">
        <v>12</v>
      </c>
      <c r="AB7" s="11">
        <f t="shared" si="4"/>
        <v>4.5454545454545456E-2</v>
      </c>
      <c r="AC7" s="34">
        <v>65.81</v>
      </c>
      <c r="AD7" s="34" t="s">
        <v>98</v>
      </c>
      <c r="AE7" s="22">
        <v>2</v>
      </c>
      <c r="AG7" s="22">
        <f t="shared" si="5"/>
        <v>0</v>
      </c>
      <c r="AH7" s="9">
        <f t="shared" si="10"/>
        <v>0</v>
      </c>
      <c r="AI7" s="9" t="e">
        <f t="shared" si="11"/>
        <v>#N/A</v>
      </c>
      <c r="AJ7" s="9" t="e">
        <f t="shared" si="12"/>
        <v>#NUM!</v>
      </c>
      <c r="AK7" s="55">
        <f t="shared" si="6"/>
        <v>1</v>
      </c>
      <c r="AL7" s="43" t="e">
        <f t="shared" si="13"/>
        <v>#N/A</v>
      </c>
      <c r="AN7" s="40" t="s">
        <v>38</v>
      </c>
      <c r="AO7" s="11">
        <f t="array" ref="AO7">IF(AO2&gt;AO3,IF(AO6&gt;0.18,0,INDEX(AB2:AB105,MATCH(MIN(ABS(AB2:AB105-AO6)),ABS(AB2:AB105-AO6),0))),0)</f>
        <v>0</v>
      </c>
      <c r="AP7" s="38"/>
      <c r="AQ7" s="39"/>
    </row>
    <row r="8" spans="1:43" x14ac:dyDescent="0.25">
      <c r="A8" s="8" t="s">
        <v>56</v>
      </c>
      <c r="B8" s="18">
        <v>1000</v>
      </c>
      <c r="C8" s="18">
        <v>0</v>
      </c>
      <c r="D8" s="9">
        <v>120</v>
      </c>
      <c r="E8" s="10">
        <v>12</v>
      </c>
      <c r="F8" s="11">
        <f t="shared" si="7"/>
        <v>0.1</v>
      </c>
      <c r="G8" s="71">
        <f t="shared" si="0"/>
        <v>83.34</v>
      </c>
      <c r="H8" s="59" t="s">
        <v>96</v>
      </c>
      <c r="I8" s="22">
        <v>3</v>
      </c>
      <c r="J8" s="22"/>
      <c r="K8" s="22">
        <f>IF('BB Selector'!$B$12="Three Phase Delta",0,IF(AND($S$7=F8:F8,C8&lt;$S$2,$S$2&lt;=D8),1,0))</f>
        <v>0</v>
      </c>
      <c r="L8" s="9">
        <f t="shared" si="8"/>
        <v>0</v>
      </c>
      <c r="M8" s="9" t="e">
        <f t="shared" si="1"/>
        <v>#N/A</v>
      </c>
      <c r="N8" s="9" t="e">
        <f t="shared" si="2"/>
        <v>#NUM!</v>
      </c>
      <c r="O8" s="55">
        <f t="shared" si="3"/>
        <v>1</v>
      </c>
      <c r="P8" s="56" t="e">
        <f t="shared" si="9"/>
        <v>#N/A</v>
      </c>
      <c r="R8" s="37" t="s">
        <v>26</v>
      </c>
      <c r="S8" s="11"/>
      <c r="T8" s="38"/>
      <c r="U8" s="39"/>
      <c r="W8" s="8" t="s">
        <v>56</v>
      </c>
      <c r="X8" s="18">
        <v>1000</v>
      </c>
      <c r="Y8" s="18">
        <v>132</v>
      </c>
      <c r="Z8" s="9">
        <v>264</v>
      </c>
      <c r="AA8" s="10">
        <v>12</v>
      </c>
      <c r="AB8" s="11">
        <f t="shared" si="4"/>
        <v>4.5454545454545456E-2</v>
      </c>
      <c r="AC8" s="34">
        <v>87.74</v>
      </c>
      <c r="AD8" s="34" t="s">
        <v>98</v>
      </c>
      <c r="AE8" s="22">
        <v>2</v>
      </c>
      <c r="AG8" s="22">
        <f t="shared" si="5"/>
        <v>0</v>
      </c>
      <c r="AH8" s="9">
        <f t="shared" si="10"/>
        <v>0</v>
      </c>
      <c r="AI8" s="9" t="e">
        <f t="shared" si="11"/>
        <v>#N/A</v>
      </c>
      <c r="AJ8" s="9" t="e">
        <f t="shared" si="12"/>
        <v>#NUM!</v>
      </c>
      <c r="AK8" s="55">
        <f t="shared" si="6"/>
        <v>1</v>
      </c>
      <c r="AL8" s="43" t="e">
        <f t="shared" si="13"/>
        <v>#N/A</v>
      </c>
      <c r="AN8" s="37" t="s">
        <v>26</v>
      </c>
      <c r="AO8" s="11"/>
      <c r="AP8" s="38"/>
      <c r="AQ8" s="39"/>
    </row>
    <row r="9" spans="1:43" x14ac:dyDescent="0.25">
      <c r="A9" s="8" t="s">
        <v>57</v>
      </c>
      <c r="B9" s="18">
        <v>1500</v>
      </c>
      <c r="C9" s="18">
        <v>0</v>
      </c>
      <c r="D9" s="9">
        <v>120</v>
      </c>
      <c r="E9" s="10">
        <v>12</v>
      </c>
      <c r="F9" s="11">
        <f t="shared" si="7"/>
        <v>0.1</v>
      </c>
      <c r="G9" s="71">
        <f t="shared" si="0"/>
        <v>125</v>
      </c>
      <c r="H9" s="59" t="s">
        <v>96</v>
      </c>
      <c r="I9" s="22">
        <v>3</v>
      </c>
      <c r="J9" s="22"/>
      <c r="K9" s="22">
        <f>IF('BB Selector'!$B$12="Three Phase Delta",0,IF(AND($S$7=F9:F9,C9&lt;$S$2,$S$2&lt;=D9),1,0))</f>
        <v>0</v>
      </c>
      <c r="L9" s="9">
        <f t="shared" si="8"/>
        <v>0</v>
      </c>
      <c r="M9" s="9" t="e">
        <f t="shared" si="1"/>
        <v>#N/A</v>
      </c>
      <c r="N9" s="9" t="e">
        <f t="shared" si="2"/>
        <v>#NUM!</v>
      </c>
      <c r="O9" s="55">
        <f t="shared" si="3"/>
        <v>1</v>
      </c>
      <c r="P9" s="56" t="e">
        <f t="shared" si="9"/>
        <v>#N/A</v>
      </c>
      <c r="R9" s="40"/>
      <c r="S9" s="44"/>
      <c r="T9" s="50"/>
      <c r="U9" s="39"/>
      <c r="W9" s="8" t="s">
        <v>57</v>
      </c>
      <c r="X9" s="18">
        <v>1500</v>
      </c>
      <c r="Y9" s="18">
        <v>132</v>
      </c>
      <c r="Z9" s="9">
        <v>264</v>
      </c>
      <c r="AA9" s="10">
        <v>12</v>
      </c>
      <c r="AB9" s="11">
        <f t="shared" si="4"/>
        <v>4.5454545454545456E-2</v>
      </c>
      <c r="AC9" s="34">
        <v>131.61000000000001</v>
      </c>
      <c r="AD9" s="34" t="s">
        <v>98</v>
      </c>
      <c r="AE9" s="22">
        <v>2</v>
      </c>
      <c r="AG9" s="22">
        <f t="shared" si="5"/>
        <v>0</v>
      </c>
      <c r="AH9" s="9">
        <f t="shared" si="10"/>
        <v>0</v>
      </c>
      <c r="AI9" s="9" t="e">
        <f t="shared" si="11"/>
        <v>#N/A</v>
      </c>
      <c r="AJ9" s="9" t="e">
        <f t="shared" si="12"/>
        <v>#NUM!</v>
      </c>
      <c r="AK9" s="55">
        <f t="shared" si="6"/>
        <v>1</v>
      </c>
      <c r="AL9" s="43" t="e">
        <f t="shared" si="13"/>
        <v>#N/A</v>
      </c>
      <c r="AN9" s="40"/>
      <c r="AO9" s="11"/>
      <c r="AP9" s="38"/>
      <c r="AQ9" s="39"/>
    </row>
    <row r="10" spans="1:43" x14ac:dyDescent="0.25">
      <c r="A10" s="8" t="s">
        <v>58</v>
      </c>
      <c r="B10" s="18">
        <v>2000</v>
      </c>
      <c r="C10" s="18">
        <v>0</v>
      </c>
      <c r="D10" s="9">
        <v>120</v>
      </c>
      <c r="E10" s="10">
        <v>12</v>
      </c>
      <c r="F10" s="11">
        <f t="shared" si="7"/>
        <v>0.1</v>
      </c>
      <c r="G10" s="71">
        <f t="shared" si="0"/>
        <v>166.67</v>
      </c>
      <c r="H10" s="59" t="s">
        <v>96</v>
      </c>
      <c r="I10" s="22">
        <v>3</v>
      </c>
      <c r="J10" s="22"/>
      <c r="K10" s="22">
        <f>IF('BB Selector'!$B$12="Three Phase Delta",0,IF(AND($S$7=F10:F10,C10&lt;$S$2,$S$2&lt;=D10),1,0))</f>
        <v>0</v>
      </c>
      <c r="L10" s="9">
        <f t="shared" si="8"/>
        <v>0</v>
      </c>
      <c r="M10" s="9" t="e">
        <f t="shared" si="1"/>
        <v>#N/A</v>
      </c>
      <c r="N10" s="9" t="e">
        <f t="shared" si="2"/>
        <v>#NUM!</v>
      </c>
      <c r="O10" s="55">
        <f t="shared" si="3"/>
        <v>1</v>
      </c>
      <c r="P10" s="56" t="e">
        <f t="shared" si="9"/>
        <v>#N/A</v>
      </c>
      <c r="R10" s="40" t="s">
        <v>8</v>
      </c>
      <c r="S10" s="41" t="e">
        <f>INDEX(D1:D131,MATCH(1,K1:K131,0))</f>
        <v>#N/A</v>
      </c>
      <c r="T10" s="49">
        <f>LARGE(D2:D131,COUNTIF(D2:D131,"&gt;="&amp;S3))</f>
        <v>240</v>
      </c>
      <c r="U10" s="43"/>
      <c r="W10" s="8" t="s">
        <v>58</v>
      </c>
      <c r="X10" s="18">
        <v>2000</v>
      </c>
      <c r="Y10" s="18">
        <v>132</v>
      </c>
      <c r="Z10" s="9">
        <v>264</v>
      </c>
      <c r="AA10" s="10">
        <v>12</v>
      </c>
      <c r="AB10" s="11">
        <f t="shared" si="4"/>
        <v>4.5454545454545456E-2</v>
      </c>
      <c r="AC10" s="34">
        <v>175.48</v>
      </c>
      <c r="AD10" s="34" t="s">
        <v>98</v>
      </c>
      <c r="AE10" s="22">
        <v>2</v>
      </c>
      <c r="AG10" s="22">
        <f t="shared" si="5"/>
        <v>0</v>
      </c>
      <c r="AH10" s="9">
        <f t="shared" si="10"/>
        <v>0</v>
      </c>
      <c r="AI10" s="9" t="e">
        <f t="shared" si="11"/>
        <v>#N/A</v>
      </c>
      <c r="AJ10" s="9" t="e">
        <f t="shared" si="12"/>
        <v>#NUM!</v>
      </c>
      <c r="AK10" s="55">
        <f t="shared" si="6"/>
        <v>1</v>
      </c>
      <c r="AL10" s="43" t="e">
        <f t="shared" si="13"/>
        <v>#N/A</v>
      </c>
      <c r="AN10" s="40" t="s">
        <v>8</v>
      </c>
      <c r="AO10" s="44" t="e">
        <f>INDEX(Z1:Z105,MATCH(1,AG1:AG105,0))</f>
        <v>#N/A</v>
      </c>
      <c r="AP10" s="50">
        <f t="array" ref="AP10">INDEX(Z2:Z105,MATCH(MIN(ABS(Z2:Z105-AO3)),ABS(Z2:Z105-AO3),0))</f>
        <v>264</v>
      </c>
      <c r="AQ10" s="43"/>
    </row>
    <row r="11" spans="1:43" x14ac:dyDescent="0.25">
      <c r="A11" s="8" t="s">
        <v>59</v>
      </c>
      <c r="B11" s="18">
        <v>3000</v>
      </c>
      <c r="C11" s="18">
        <v>0</v>
      </c>
      <c r="D11" s="9">
        <v>120</v>
      </c>
      <c r="E11" s="10">
        <v>12</v>
      </c>
      <c r="F11" s="11">
        <f t="shared" si="7"/>
        <v>0.1</v>
      </c>
      <c r="G11" s="71">
        <f t="shared" si="0"/>
        <v>250</v>
      </c>
      <c r="H11" s="59" t="s">
        <v>96</v>
      </c>
      <c r="I11" s="22">
        <v>3</v>
      </c>
      <c r="J11" s="22"/>
      <c r="K11" s="22">
        <f>IF('BB Selector'!$B$12="Three Phase Delta",0,IF(AND($S$7=F11:F11,C11&lt;$S$2,$S$2&lt;=D11),1,0))</f>
        <v>0</v>
      </c>
      <c r="L11" s="9">
        <f t="shared" si="8"/>
        <v>0</v>
      </c>
      <c r="M11" s="9" t="e">
        <f t="shared" si="1"/>
        <v>#N/A</v>
      </c>
      <c r="N11" s="9" t="e">
        <f t="shared" si="2"/>
        <v>#NUM!</v>
      </c>
      <c r="O11" s="55">
        <f t="shared" si="3"/>
        <v>1</v>
      </c>
      <c r="P11" s="56" t="e">
        <f t="shared" si="9"/>
        <v>#N/A</v>
      </c>
      <c r="R11" s="40" t="s">
        <v>31</v>
      </c>
      <c r="S11" s="9" t="e">
        <f>S10</f>
        <v>#N/A</v>
      </c>
      <c r="T11" s="41"/>
      <c r="U11" s="42"/>
      <c r="W11" s="8" t="s">
        <v>59</v>
      </c>
      <c r="X11" s="18">
        <v>3000</v>
      </c>
      <c r="Y11" s="18">
        <v>132</v>
      </c>
      <c r="Z11" s="9">
        <v>264</v>
      </c>
      <c r="AA11" s="10">
        <v>12</v>
      </c>
      <c r="AB11" s="11">
        <f t="shared" si="4"/>
        <v>4.5454545454545456E-2</v>
      </c>
      <c r="AC11" s="34">
        <v>263.22000000000003</v>
      </c>
      <c r="AD11" s="34" t="s">
        <v>98</v>
      </c>
      <c r="AE11" s="22">
        <v>2</v>
      </c>
      <c r="AG11" s="22">
        <f t="shared" si="5"/>
        <v>0</v>
      </c>
      <c r="AH11" s="9">
        <f t="shared" si="10"/>
        <v>0</v>
      </c>
      <c r="AI11" s="9" t="e">
        <f t="shared" si="11"/>
        <v>#N/A</v>
      </c>
      <c r="AJ11" s="9" t="e">
        <f t="shared" si="12"/>
        <v>#NUM!</v>
      </c>
      <c r="AK11" s="55">
        <f t="shared" si="6"/>
        <v>1</v>
      </c>
      <c r="AL11" s="43" t="e">
        <f t="shared" si="13"/>
        <v>#N/A</v>
      </c>
      <c r="AN11" s="40" t="s">
        <v>31</v>
      </c>
      <c r="AO11" s="9" t="e">
        <f>AO10</f>
        <v>#N/A</v>
      </c>
      <c r="AP11" s="41"/>
      <c r="AQ11" s="42"/>
    </row>
    <row r="12" spans="1:43" x14ac:dyDescent="0.25">
      <c r="A12" s="8" t="s">
        <v>60</v>
      </c>
      <c r="B12" s="18">
        <v>5000</v>
      </c>
      <c r="C12" s="18">
        <v>0</v>
      </c>
      <c r="D12" s="9">
        <v>120</v>
      </c>
      <c r="E12" s="10">
        <v>12</v>
      </c>
      <c r="F12" s="11">
        <f t="shared" si="7"/>
        <v>0.1</v>
      </c>
      <c r="G12" s="71">
        <f t="shared" si="0"/>
        <v>416.67</v>
      </c>
      <c r="H12" s="59" t="s">
        <v>96</v>
      </c>
      <c r="I12" s="22">
        <v>3</v>
      </c>
      <c r="J12" s="22"/>
      <c r="K12" s="22">
        <f>IF('BB Selector'!$B$12="Three Phase Delta",0,IF(AND($S$7=F12:F12,C12&lt;$S$2,$S$2&lt;=D12),1,0))</f>
        <v>0</v>
      </c>
      <c r="L12" s="9">
        <f t="shared" si="8"/>
        <v>0</v>
      </c>
      <c r="M12" s="9" t="e">
        <f t="shared" si="1"/>
        <v>#N/A</v>
      </c>
      <c r="N12" s="9" t="e">
        <f t="shared" si="2"/>
        <v>#NUM!</v>
      </c>
      <c r="O12" s="55">
        <f t="shared" si="3"/>
        <v>1</v>
      </c>
      <c r="P12" s="56" t="e">
        <f t="shared" si="9"/>
        <v>#N/A</v>
      </c>
      <c r="R12" s="37" t="s">
        <v>27</v>
      </c>
      <c r="S12" s="9"/>
      <c r="T12" s="41"/>
      <c r="U12" s="42"/>
      <c r="W12" s="8" t="s">
        <v>60</v>
      </c>
      <c r="X12" s="18">
        <v>5000</v>
      </c>
      <c r="Y12" s="18">
        <v>132</v>
      </c>
      <c r="Z12" s="9">
        <v>264</v>
      </c>
      <c r="AA12" s="10">
        <v>12</v>
      </c>
      <c r="AB12" s="11">
        <f t="shared" si="4"/>
        <v>4.5454545454545456E-2</v>
      </c>
      <c r="AC12" s="34">
        <v>438.7</v>
      </c>
      <c r="AD12" s="34" t="s">
        <v>98</v>
      </c>
      <c r="AE12" s="22">
        <v>2</v>
      </c>
      <c r="AG12" s="22">
        <f t="shared" si="5"/>
        <v>0</v>
      </c>
      <c r="AH12" s="9">
        <f t="shared" si="10"/>
        <v>0</v>
      </c>
      <c r="AI12" s="9" t="e">
        <f t="shared" si="11"/>
        <v>#N/A</v>
      </c>
      <c r="AJ12" s="9" t="e">
        <f t="shared" si="12"/>
        <v>#NUM!</v>
      </c>
      <c r="AK12" s="55">
        <f t="shared" si="6"/>
        <v>1</v>
      </c>
      <c r="AL12" s="43" t="e">
        <f t="shared" si="13"/>
        <v>#N/A</v>
      </c>
      <c r="AN12" s="37" t="s">
        <v>27</v>
      </c>
      <c r="AO12" s="9"/>
      <c r="AP12" s="41"/>
      <c r="AQ12" s="42"/>
    </row>
    <row r="13" spans="1:43" x14ac:dyDescent="0.25">
      <c r="A13" s="8" t="s">
        <v>61</v>
      </c>
      <c r="B13" s="18">
        <v>7500</v>
      </c>
      <c r="C13" s="18">
        <v>0</v>
      </c>
      <c r="D13" s="9">
        <v>120</v>
      </c>
      <c r="E13" s="10">
        <v>12</v>
      </c>
      <c r="F13" s="11">
        <f t="shared" si="7"/>
        <v>0.1</v>
      </c>
      <c r="G13" s="71">
        <f t="shared" si="0"/>
        <v>625</v>
      </c>
      <c r="H13" s="59" t="s">
        <v>96</v>
      </c>
      <c r="I13" s="22">
        <v>3</v>
      </c>
      <c r="J13" s="22"/>
      <c r="K13" s="22">
        <f>IF('BB Selector'!$B$12="Three Phase Delta",0,IF(AND($S$7=F13:F13,C13&lt;$S$2,$S$2&lt;=D13),1,0))</f>
        <v>0</v>
      </c>
      <c r="L13" s="9">
        <f t="shared" si="8"/>
        <v>0</v>
      </c>
      <c r="M13" s="9" t="e">
        <f t="shared" si="1"/>
        <v>#N/A</v>
      </c>
      <c r="N13" s="9" t="e">
        <f t="shared" si="2"/>
        <v>#NUM!</v>
      </c>
      <c r="O13" s="55">
        <f t="shared" si="3"/>
        <v>1</v>
      </c>
      <c r="P13" s="56" t="e">
        <f t="shared" si="9"/>
        <v>#N/A</v>
      </c>
      <c r="R13" s="40"/>
      <c r="S13" s="9"/>
      <c r="T13" s="41"/>
      <c r="U13" s="42"/>
      <c r="W13" s="8" t="s">
        <v>61</v>
      </c>
      <c r="X13" s="18">
        <v>7500</v>
      </c>
      <c r="Y13" s="18">
        <v>132</v>
      </c>
      <c r="Z13" s="9">
        <v>264</v>
      </c>
      <c r="AA13" s="10">
        <v>12</v>
      </c>
      <c r="AB13" s="11">
        <f t="shared" si="4"/>
        <v>4.5454545454545456E-2</v>
      </c>
      <c r="AC13" s="34">
        <v>658.05</v>
      </c>
      <c r="AD13" s="34" t="s">
        <v>98</v>
      </c>
      <c r="AE13" s="22">
        <v>2</v>
      </c>
      <c r="AG13" s="22">
        <f t="shared" si="5"/>
        <v>0</v>
      </c>
      <c r="AH13" s="9">
        <f t="shared" si="10"/>
        <v>0</v>
      </c>
      <c r="AI13" s="9" t="e">
        <f t="shared" si="11"/>
        <v>#N/A</v>
      </c>
      <c r="AJ13" s="9" t="e">
        <f t="shared" si="12"/>
        <v>#NUM!</v>
      </c>
      <c r="AK13" s="55">
        <f t="shared" si="6"/>
        <v>1</v>
      </c>
      <c r="AL13" s="43" t="e">
        <f t="shared" si="13"/>
        <v>#N/A</v>
      </c>
      <c r="AN13" s="40"/>
      <c r="AO13" s="9"/>
      <c r="AP13" s="41"/>
      <c r="AQ13" s="42"/>
    </row>
    <row r="14" spans="1:43" ht="15.75" thickBot="1" x14ac:dyDescent="0.3">
      <c r="A14" s="13" t="s">
        <v>62</v>
      </c>
      <c r="B14" s="24">
        <v>10000</v>
      </c>
      <c r="C14" s="24">
        <v>0</v>
      </c>
      <c r="D14" s="14">
        <v>120</v>
      </c>
      <c r="E14" s="15">
        <v>12</v>
      </c>
      <c r="F14" s="16">
        <f t="shared" si="7"/>
        <v>0.1</v>
      </c>
      <c r="G14" s="72">
        <f t="shared" si="0"/>
        <v>833.34</v>
      </c>
      <c r="H14" s="60" t="s">
        <v>96</v>
      </c>
      <c r="I14" s="22">
        <v>3</v>
      </c>
      <c r="J14" s="22"/>
      <c r="K14" s="22">
        <f>IF('BB Selector'!$B$12="Three Phase Delta",0,IF(AND($S$7=F14:F14,C14&lt;$S$2,$S$2&lt;=D14),1,0))</f>
        <v>0</v>
      </c>
      <c r="L14" s="9">
        <f t="shared" si="8"/>
        <v>0</v>
      </c>
      <c r="M14" s="9" t="e">
        <f t="shared" si="1"/>
        <v>#N/A</v>
      </c>
      <c r="N14" s="9" t="e">
        <f t="shared" si="2"/>
        <v>#NUM!</v>
      </c>
      <c r="O14" s="55">
        <f t="shared" si="3"/>
        <v>1</v>
      </c>
      <c r="P14" s="56" t="e">
        <f t="shared" si="9"/>
        <v>#N/A</v>
      </c>
      <c r="R14" s="40" t="s">
        <v>9</v>
      </c>
      <c r="S14" s="9" t="e">
        <f>S11*S7</f>
        <v>#N/A</v>
      </c>
      <c r="T14" s="50" t="e">
        <f t="array" ref="T14">INDEX(E2:E131,MATCH(MIN(ABS(E2:E131-S14)),ABS(E2:E131-S14),0))</f>
        <v>#N/A</v>
      </c>
      <c r="U14" s="43"/>
      <c r="W14" s="13" t="s">
        <v>62</v>
      </c>
      <c r="X14" s="24">
        <v>10000</v>
      </c>
      <c r="Y14" s="24">
        <v>132</v>
      </c>
      <c r="Z14" s="14">
        <v>264</v>
      </c>
      <c r="AA14" s="15">
        <v>12</v>
      </c>
      <c r="AB14" s="16">
        <f t="shared" si="4"/>
        <v>4.5454545454545456E-2</v>
      </c>
      <c r="AC14" s="34">
        <v>877.4</v>
      </c>
      <c r="AD14" s="34" t="s">
        <v>98</v>
      </c>
      <c r="AE14" s="22">
        <v>2</v>
      </c>
      <c r="AG14" s="22">
        <f t="shared" si="5"/>
        <v>0</v>
      </c>
      <c r="AH14" s="9">
        <f t="shared" si="10"/>
        <v>0</v>
      </c>
      <c r="AI14" s="9" t="e">
        <f t="shared" si="11"/>
        <v>#N/A</v>
      </c>
      <c r="AJ14" s="9" t="e">
        <f t="shared" si="12"/>
        <v>#NUM!</v>
      </c>
      <c r="AK14" s="55">
        <f t="shared" si="6"/>
        <v>1</v>
      </c>
      <c r="AL14" s="43" t="e">
        <f t="shared" si="13"/>
        <v>#N/A</v>
      </c>
      <c r="AN14" s="40" t="s">
        <v>9</v>
      </c>
      <c r="AO14" s="9" t="e">
        <f>AO11*AO7</f>
        <v>#N/A</v>
      </c>
      <c r="AP14" s="50" t="e">
        <f t="array" ref="AP14">INDEX(AA2:AA105,MATCH(MIN(ABS(AA2:AA105-AO14)),ABS(AA2:AA105-AO14),0))</f>
        <v>#N/A</v>
      </c>
      <c r="AQ14" s="43"/>
    </row>
    <row r="15" spans="1:43" x14ac:dyDescent="0.25">
      <c r="A15" s="3" t="s">
        <v>50</v>
      </c>
      <c r="B15" s="23">
        <v>50</v>
      </c>
      <c r="C15" s="23">
        <v>0</v>
      </c>
      <c r="D15" s="4">
        <v>120</v>
      </c>
      <c r="E15" s="5">
        <v>24</v>
      </c>
      <c r="F15" s="6">
        <f t="shared" si="7"/>
        <v>0.2</v>
      </c>
      <c r="G15" s="70">
        <f t="shared" si="0"/>
        <v>2.09</v>
      </c>
      <c r="H15" s="76" t="s">
        <v>101</v>
      </c>
      <c r="I15" s="22">
        <v>3</v>
      </c>
      <c r="J15" s="22"/>
      <c r="K15" s="22">
        <f>IF('BB Selector'!$B$12="Three Phase Delta",0,IF(AND($S$7=F15:F15,C15&lt;$S$2,$S$2&lt;=D15),1,0))</f>
        <v>0</v>
      </c>
      <c r="L15" s="9">
        <f t="shared" si="8"/>
        <v>0</v>
      </c>
      <c r="M15" s="9" t="e">
        <f t="shared" si="1"/>
        <v>#N/A</v>
      </c>
      <c r="N15" s="9" t="e">
        <f t="shared" si="2"/>
        <v>#NUM!</v>
      </c>
      <c r="O15" s="55">
        <f t="shared" si="3"/>
        <v>0</v>
      </c>
      <c r="P15" s="56" t="e">
        <f t="shared" si="9"/>
        <v>#N/A</v>
      </c>
      <c r="R15" s="40" t="s">
        <v>32</v>
      </c>
      <c r="S15" s="44" t="e">
        <f t="array" ref="S15">LARGE(E2:E131,COUNTIF(E2:E131,"&gt;="&amp;S14))</f>
        <v>#NUM!</v>
      </c>
      <c r="T15" s="9"/>
      <c r="U15" s="43"/>
      <c r="W15" s="3" t="s">
        <v>50</v>
      </c>
      <c r="X15" s="23">
        <v>50</v>
      </c>
      <c r="Y15" s="23">
        <v>132</v>
      </c>
      <c r="Z15" s="4">
        <v>264</v>
      </c>
      <c r="AA15" s="5">
        <v>24</v>
      </c>
      <c r="AB15" s="6">
        <f t="shared" si="4"/>
        <v>9.0909090909090912E-2</v>
      </c>
      <c r="AC15" s="34">
        <v>2.2999999999999998</v>
      </c>
      <c r="AD15" s="34" t="s">
        <v>100</v>
      </c>
      <c r="AE15" s="22">
        <v>2</v>
      </c>
      <c r="AG15" s="22">
        <f t="shared" si="5"/>
        <v>0</v>
      </c>
      <c r="AH15" s="9">
        <f t="shared" si="10"/>
        <v>0</v>
      </c>
      <c r="AI15" s="9" t="e">
        <f t="shared" si="11"/>
        <v>#N/A</v>
      </c>
      <c r="AJ15" s="9" t="e">
        <f t="shared" si="12"/>
        <v>#NUM!</v>
      </c>
      <c r="AK15" s="55">
        <f t="shared" si="6"/>
        <v>0</v>
      </c>
      <c r="AL15" s="43" t="e">
        <f t="shared" si="13"/>
        <v>#N/A</v>
      </c>
      <c r="AN15" s="40" t="s">
        <v>32</v>
      </c>
      <c r="AO15" s="44" t="e">
        <f t="array" ref="AO15">LARGE(AA2:AA131,COUNTIF(AA2:AA131,"&gt;="&amp;AO14))</f>
        <v>#NUM!</v>
      </c>
      <c r="AP15" s="41"/>
      <c r="AQ15" s="42"/>
    </row>
    <row r="16" spans="1:43" x14ac:dyDescent="0.25">
      <c r="A16" s="8" t="s">
        <v>51</v>
      </c>
      <c r="B16" s="18">
        <v>100</v>
      </c>
      <c r="C16" s="18">
        <v>0</v>
      </c>
      <c r="D16" s="9">
        <v>120</v>
      </c>
      <c r="E16" s="10">
        <v>24</v>
      </c>
      <c r="F16" s="11">
        <f t="shared" si="7"/>
        <v>0.2</v>
      </c>
      <c r="G16" s="71">
        <f t="shared" si="0"/>
        <v>4.17</v>
      </c>
      <c r="H16" s="59" t="s">
        <v>101</v>
      </c>
      <c r="I16" s="22">
        <v>3</v>
      </c>
      <c r="J16" s="22"/>
      <c r="K16" s="22">
        <f>IF('BB Selector'!$B$12="Three Phase Delta",0,IF(AND($S$7=F16:F16,C16&lt;$S$2,$S$2&lt;=D16),1,0))</f>
        <v>0</v>
      </c>
      <c r="L16" s="9">
        <f t="shared" si="8"/>
        <v>0</v>
      </c>
      <c r="M16" s="9" t="e">
        <f t="shared" si="1"/>
        <v>#N/A</v>
      </c>
      <c r="N16" s="9" t="e">
        <f t="shared" si="2"/>
        <v>#NUM!</v>
      </c>
      <c r="O16" s="55">
        <f t="shared" si="3"/>
        <v>0</v>
      </c>
      <c r="P16" s="56" t="e">
        <f t="shared" si="9"/>
        <v>#N/A</v>
      </c>
      <c r="R16" s="37" t="s">
        <v>28</v>
      </c>
      <c r="S16" s="9"/>
      <c r="T16" s="41"/>
      <c r="U16" s="42"/>
      <c r="W16" s="8" t="s">
        <v>51</v>
      </c>
      <c r="X16" s="18">
        <v>100</v>
      </c>
      <c r="Y16" s="18">
        <v>132</v>
      </c>
      <c r="Z16" s="9">
        <v>264</v>
      </c>
      <c r="AA16" s="10">
        <v>24</v>
      </c>
      <c r="AB16" s="11">
        <f t="shared" si="4"/>
        <v>9.0909090909090912E-2</v>
      </c>
      <c r="AC16" s="34">
        <v>4.6100000000000003</v>
      </c>
      <c r="AD16" s="34" t="s">
        <v>100</v>
      </c>
      <c r="AE16" s="22">
        <v>2</v>
      </c>
      <c r="AG16" s="22">
        <f t="shared" si="5"/>
        <v>0</v>
      </c>
      <c r="AH16" s="9">
        <f t="shared" si="10"/>
        <v>0</v>
      </c>
      <c r="AI16" s="9" t="e">
        <f t="shared" si="11"/>
        <v>#N/A</v>
      </c>
      <c r="AJ16" s="9" t="e">
        <f t="shared" si="12"/>
        <v>#NUM!</v>
      </c>
      <c r="AK16" s="55">
        <f t="shared" si="6"/>
        <v>0</v>
      </c>
      <c r="AL16" s="43" t="e">
        <f t="shared" si="13"/>
        <v>#N/A</v>
      </c>
      <c r="AN16" s="37" t="s">
        <v>39</v>
      </c>
      <c r="AO16" s="9"/>
      <c r="AP16" s="41"/>
      <c r="AQ16" s="42"/>
    </row>
    <row r="17" spans="1:43" x14ac:dyDescent="0.25">
      <c r="A17" s="8" t="s">
        <v>52</v>
      </c>
      <c r="B17" s="18">
        <v>150</v>
      </c>
      <c r="C17" s="18">
        <v>0</v>
      </c>
      <c r="D17" s="9">
        <v>120</v>
      </c>
      <c r="E17" s="10">
        <v>24</v>
      </c>
      <c r="F17" s="11">
        <f t="shared" si="7"/>
        <v>0.2</v>
      </c>
      <c r="G17" s="71">
        <f t="shared" si="0"/>
        <v>6.25</v>
      </c>
      <c r="H17" s="59" t="s">
        <v>101</v>
      </c>
      <c r="I17" s="22">
        <v>3</v>
      </c>
      <c r="J17" s="22"/>
      <c r="K17" s="22">
        <f>IF('BB Selector'!$B$12="Three Phase Delta",0,IF(AND($S$7=F17:F17,C17&lt;$S$2,$S$2&lt;=D17),1,0))</f>
        <v>0</v>
      </c>
      <c r="L17" s="9">
        <f t="shared" si="8"/>
        <v>0</v>
      </c>
      <c r="M17" s="9" t="e">
        <f t="shared" si="1"/>
        <v>#N/A</v>
      </c>
      <c r="N17" s="9" t="e">
        <f t="shared" si="2"/>
        <v>#NUM!</v>
      </c>
      <c r="O17" s="55">
        <f t="shared" si="3"/>
        <v>0</v>
      </c>
      <c r="P17" s="56" t="e">
        <f t="shared" si="9"/>
        <v>#N/A</v>
      </c>
      <c r="R17" s="40"/>
      <c r="S17" s="9"/>
      <c r="T17" s="41"/>
      <c r="U17" s="42"/>
      <c r="W17" s="8" t="s">
        <v>52</v>
      </c>
      <c r="X17" s="18">
        <v>150</v>
      </c>
      <c r="Y17" s="18">
        <v>132</v>
      </c>
      <c r="Z17" s="9">
        <v>264</v>
      </c>
      <c r="AA17" s="10">
        <v>24</v>
      </c>
      <c r="AB17" s="11">
        <f t="shared" si="4"/>
        <v>9.0909090909090912E-2</v>
      </c>
      <c r="AC17" s="34">
        <v>6.91</v>
      </c>
      <c r="AD17" s="34" t="s">
        <v>100</v>
      </c>
      <c r="AE17" s="22">
        <v>2</v>
      </c>
      <c r="AG17" s="22">
        <f t="shared" si="5"/>
        <v>0</v>
      </c>
      <c r="AH17" s="9">
        <f t="shared" si="10"/>
        <v>0</v>
      </c>
      <c r="AI17" s="9" t="e">
        <f t="shared" si="11"/>
        <v>#N/A</v>
      </c>
      <c r="AJ17" s="9" t="e">
        <f t="shared" si="12"/>
        <v>#NUM!</v>
      </c>
      <c r="AK17" s="55">
        <f t="shared" si="6"/>
        <v>0</v>
      </c>
      <c r="AL17" s="43" t="e">
        <f t="shared" si="13"/>
        <v>#N/A</v>
      </c>
      <c r="AN17" s="40"/>
      <c r="AO17" s="9"/>
      <c r="AP17" s="9"/>
      <c r="AQ17" s="43"/>
    </row>
    <row r="18" spans="1:43" x14ac:dyDescent="0.25">
      <c r="A18" s="8" t="s">
        <v>53</v>
      </c>
      <c r="B18" s="18">
        <v>250</v>
      </c>
      <c r="C18" s="18">
        <v>0</v>
      </c>
      <c r="D18" s="9">
        <v>120</v>
      </c>
      <c r="E18" s="10">
        <v>24</v>
      </c>
      <c r="F18" s="11">
        <f t="shared" si="7"/>
        <v>0.2</v>
      </c>
      <c r="G18" s="71">
        <f t="shared" si="0"/>
        <v>10.42</v>
      </c>
      <c r="H18" s="59" t="s">
        <v>101</v>
      </c>
      <c r="I18" s="22">
        <v>3</v>
      </c>
      <c r="J18" s="22"/>
      <c r="K18" s="22">
        <f>IF('BB Selector'!$B$12="Three Phase Delta",0,IF(AND($S$7=F18:F18,C18&lt;$S$2,$S$2&lt;=D18),1,0))</f>
        <v>0</v>
      </c>
      <c r="L18" s="9">
        <f t="shared" si="8"/>
        <v>0</v>
      </c>
      <c r="M18" s="9" t="e">
        <f t="shared" si="1"/>
        <v>#N/A</v>
      </c>
      <c r="N18" s="9" t="e">
        <f t="shared" si="2"/>
        <v>#NUM!</v>
      </c>
      <c r="O18" s="55">
        <f t="shared" si="3"/>
        <v>0</v>
      </c>
      <c r="P18" s="56" t="e">
        <f t="shared" si="9"/>
        <v>#N/A</v>
      </c>
      <c r="R18" s="40" t="s">
        <v>12</v>
      </c>
      <c r="S18" s="9" t="e">
        <f>S15*S4</f>
        <v>#NUM!</v>
      </c>
      <c r="T18" s="9"/>
      <c r="U18" s="43"/>
      <c r="W18" s="8" t="s">
        <v>53</v>
      </c>
      <c r="X18" s="18">
        <v>250</v>
      </c>
      <c r="Y18" s="18">
        <v>132</v>
      </c>
      <c r="Z18" s="9">
        <v>264</v>
      </c>
      <c r="AA18" s="10">
        <v>24</v>
      </c>
      <c r="AB18" s="11">
        <f t="shared" si="4"/>
        <v>9.0909090909090912E-2</v>
      </c>
      <c r="AC18" s="34">
        <v>11.52</v>
      </c>
      <c r="AD18" s="34" t="s">
        <v>100</v>
      </c>
      <c r="AE18" s="22">
        <v>2</v>
      </c>
      <c r="AG18" s="22">
        <f t="shared" si="5"/>
        <v>0</v>
      </c>
      <c r="AH18" s="9">
        <f t="shared" si="10"/>
        <v>0</v>
      </c>
      <c r="AI18" s="9" t="e">
        <f t="shared" si="11"/>
        <v>#N/A</v>
      </c>
      <c r="AJ18" s="9" t="e">
        <f t="shared" si="12"/>
        <v>#NUM!</v>
      </c>
      <c r="AK18" s="55">
        <f t="shared" si="6"/>
        <v>0</v>
      </c>
      <c r="AL18" s="43" t="e">
        <f t="shared" si="13"/>
        <v>#N/A</v>
      </c>
      <c r="AN18" s="40" t="s">
        <v>12</v>
      </c>
      <c r="AO18" s="9" t="e">
        <f>AO4*AO7*(AO10-AO15)</f>
        <v>#N/A</v>
      </c>
      <c r="AP18" s="9"/>
      <c r="AQ18" s="43"/>
    </row>
    <row r="19" spans="1:43" x14ac:dyDescent="0.25">
      <c r="A19" s="8" t="s">
        <v>54</v>
      </c>
      <c r="B19" s="18">
        <v>500</v>
      </c>
      <c r="C19" s="18">
        <v>0</v>
      </c>
      <c r="D19" s="9">
        <v>120</v>
      </c>
      <c r="E19" s="10">
        <v>24</v>
      </c>
      <c r="F19" s="11">
        <f t="shared" si="7"/>
        <v>0.2</v>
      </c>
      <c r="G19" s="71">
        <f t="shared" si="0"/>
        <v>20.84</v>
      </c>
      <c r="H19" s="59" t="s">
        <v>101</v>
      </c>
      <c r="I19" s="22">
        <v>3</v>
      </c>
      <c r="J19" s="22"/>
      <c r="K19" s="22">
        <f>IF('BB Selector'!$B$12="Three Phase Delta",0,IF(AND($S$7=F19:F19,C19&lt;$S$2,$S$2&lt;=D19),1,0))</f>
        <v>0</v>
      </c>
      <c r="L19" s="9">
        <f t="shared" si="8"/>
        <v>0</v>
      </c>
      <c r="M19" s="9" t="e">
        <f t="shared" si="1"/>
        <v>#N/A</v>
      </c>
      <c r="N19" s="9" t="e">
        <f t="shared" si="2"/>
        <v>#NUM!</v>
      </c>
      <c r="O19" s="55">
        <f t="shared" si="3"/>
        <v>0</v>
      </c>
      <c r="P19" s="56" t="e">
        <f t="shared" si="9"/>
        <v>#N/A</v>
      </c>
      <c r="R19" s="40" t="s">
        <v>33</v>
      </c>
      <c r="S19" s="44" t="e">
        <f>LARGE(B2:B131,COUNTIF(B2:B131,"&gt;="&amp;ROUNDDOWN(S18,0)))</f>
        <v>#NUM!</v>
      </c>
      <c r="T19" s="9"/>
      <c r="U19" s="43"/>
      <c r="W19" s="8" t="s">
        <v>54</v>
      </c>
      <c r="X19" s="18">
        <v>500</v>
      </c>
      <c r="Y19" s="18">
        <v>132</v>
      </c>
      <c r="Z19" s="9">
        <v>264</v>
      </c>
      <c r="AA19" s="10">
        <v>24</v>
      </c>
      <c r="AB19" s="11">
        <f t="shared" si="4"/>
        <v>9.0909090909090912E-2</v>
      </c>
      <c r="AC19" s="34">
        <v>23.04</v>
      </c>
      <c r="AD19" s="34" t="s">
        <v>100</v>
      </c>
      <c r="AE19" s="22">
        <v>2</v>
      </c>
      <c r="AG19" s="22">
        <f t="shared" si="5"/>
        <v>0</v>
      </c>
      <c r="AH19" s="9">
        <f t="shared" si="10"/>
        <v>0</v>
      </c>
      <c r="AI19" s="9" t="e">
        <f t="shared" si="11"/>
        <v>#N/A</v>
      </c>
      <c r="AJ19" s="9" t="e">
        <f t="shared" si="12"/>
        <v>#NUM!</v>
      </c>
      <c r="AK19" s="55">
        <f t="shared" si="6"/>
        <v>0</v>
      </c>
      <c r="AL19" s="43" t="e">
        <f t="shared" si="13"/>
        <v>#N/A</v>
      </c>
      <c r="AN19" s="40" t="s">
        <v>33</v>
      </c>
      <c r="AO19" s="44" t="e">
        <f>LARGE(X2:X105,COUNTIF(X2:X105,"&gt;="&amp;ROUNDDOWN(AO18,0)))</f>
        <v>#NUM!</v>
      </c>
      <c r="AP19" s="44"/>
      <c r="AQ19" s="43"/>
    </row>
    <row r="20" spans="1:43" x14ac:dyDescent="0.25">
      <c r="A20" s="8" t="s">
        <v>55</v>
      </c>
      <c r="B20" s="18">
        <v>750</v>
      </c>
      <c r="C20" s="18">
        <v>0</v>
      </c>
      <c r="D20" s="9">
        <v>120</v>
      </c>
      <c r="E20" s="10">
        <v>24</v>
      </c>
      <c r="F20" s="11">
        <f t="shared" si="7"/>
        <v>0.2</v>
      </c>
      <c r="G20" s="71">
        <f t="shared" si="0"/>
        <v>31.25</v>
      </c>
      <c r="H20" s="59" t="s">
        <v>101</v>
      </c>
      <c r="I20" s="22">
        <v>3</v>
      </c>
      <c r="J20" s="22"/>
      <c r="K20" s="22">
        <f>IF('BB Selector'!$B$12="Three Phase Delta",0,IF(AND($S$7=F20:F20,C20&lt;$S$2,$S$2&lt;=D20),1,0))</f>
        <v>0</v>
      </c>
      <c r="L20" s="9">
        <f t="shared" si="8"/>
        <v>0</v>
      </c>
      <c r="M20" s="9" t="e">
        <f t="shared" si="1"/>
        <v>#N/A</v>
      </c>
      <c r="N20" s="9" t="e">
        <f t="shared" si="2"/>
        <v>#NUM!</v>
      </c>
      <c r="O20" s="55">
        <f t="shared" si="3"/>
        <v>0</v>
      </c>
      <c r="P20" s="56" t="e">
        <f t="shared" si="9"/>
        <v>#N/A</v>
      </c>
      <c r="R20" s="45" t="s">
        <v>29</v>
      </c>
      <c r="S20" s="46"/>
      <c r="T20" s="46"/>
      <c r="U20" s="47"/>
      <c r="W20" s="8" t="s">
        <v>55</v>
      </c>
      <c r="X20" s="18">
        <v>750</v>
      </c>
      <c r="Y20" s="18">
        <v>132</v>
      </c>
      <c r="Z20" s="9">
        <v>264</v>
      </c>
      <c r="AA20" s="10">
        <v>24</v>
      </c>
      <c r="AB20" s="11">
        <f t="shared" si="4"/>
        <v>9.0909090909090912E-2</v>
      </c>
      <c r="AC20" s="34">
        <v>34.56</v>
      </c>
      <c r="AD20" s="34" t="s">
        <v>100</v>
      </c>
      <c r="AE20" s="22">
        <v>2</v>
      </c>
      <c r="AG20" s="22">
        <f t="shared" si="5"/>
        <v>0</v>
      </c>
      <c r="AH20" s="9">
        <f t="shared" si="10"/>
        <v>0</v>
      </c>
      <c r="AI20" s="9" t="e">
        <f t="shared" si="11"/>
        <v>#N/A</v>
      </c>
      <c r="AJ20" s="9" t="e">
        <f t="shared" si="12"/>
        <v>#NUM!</v>
      </c>
      <c r="AK20" s="55">
        <f t="shared" si="6"/>
        <v>0</v>
      </c>
      <c r="AL20" s="43" t="e">
        <f t="shared" si="13"/>
        <v>#N/A</v>
      </c>
      <c r="AN20" s="45" t="s">
        <v>40</v>
      </c>
      <c r="AO20" s="46"/>
      <c r="AP20" s="46"/>
      <c r="AQ20" s="47"/>
    </row>
    <row r="21" spans="1:43" x14ac:dyDescent="0.25">
      <c r="A21" s="8" t="s">
        <v>56</v>
      </c>
      <c r="B21" s="18">
        <v>1000</v>
      </c>
      <c r="C21" s="18">
        <v>0</v>
      </c>
      <c r="D21" s="9">
        <v>120</v>
      </c>
      <c r="E21" s="10">
        <v>24</v>
      </c>
      <c r="F21" s="11">
        <f t="shared" si="7"/>
        <v>0.2</v>
      </c>
      <c r="G21" s="71">
        <f t="shared" si="0"/>
        <v>41.669999999999995</v>
      </c>
      <c r="H21" s="59" t="s">
        <v>101</v>
      </c>
      <c r="I21" s="22">
        <v>3</v>
      </c>
      <c r="J21" s="22"/>
      <c r="K21" s="22">
        <f>IF('BB Selector'!$B$12="Three Phase Delta",0,IF(AND($S$7=F21:F21,C21&lt;$S$2,$S$2&lt;=D21),1,0))</f>
        <v>0</v>
      </c>
      <c r="L21" s="9">
        <f t="shared" si="8"/>
        <v>0</v>
      </c>
      <c r="M21" s="9" t="e">
        <f t="shared" si="1"/>
        <v>#N/A</v>
      </c>
      <c r="N21" s="9" t="e">
        <f t="shared" si="2"/>
        <v>#NUM!</v>
      </c>
      <c r="O21" s="55">
        <f t="shared" si="3"/>
        <v>1</v>
      </c>
      <c r="P21" s="56" t="e">
        <f t="shared" si="9"/>
        <v>#N/A</v>
      </c>
      <c r="W21" s="8" t="s">
        <v>56</v>
      </c>
      <c r="X21" s="18">
        <v>1000</v>
      </c>
      <c r="Y21" s="18">
        <v>132</v>
      </c>
      <c r="Z21" s="9">
        <v>264</v>
      </c>
      <c r="AA21" s="10">
        <v>24</v>
      </c>
      <c r="AB21" s="11">
        <f t="shared" si="4"/>
        <v>9.0909090909090912E-2</v>
      </c>
      <c r="AC21" s="34">
        <v>46.07</v>
      </c>
      <c r="AD21" s="34" t="s">
        <v>100</v>
      </c>
      <c r="AE21" s="22">
        <v>2</v>
      </c>
      <c r="AG21" s="22">
        <f t="shared" si="5"/>
        <v>0</v>
      </c>
      <c r="AH21" s="9">
        <f t="shared" si="10"/>
        <v>0</v>
      </c>
      <c r="AI21" s="9" t="e">
        <f t="shared" si="11"/>
        <v>#N/A</v>
      </c>
      <c r="AJ21" s="9" t="e">
        <f t="shared" si="12"/>
        <v>#NUM!</v>
      </c>
      <c r="AK21" s="55">
        <f t="shared" si="6"/>
        <v>1</v>
      </c>
      <c r="AL21" s="43" t="e">
        <f t="shared" si="13"/>
        <v>#N/A</v>
      </c>
    </row>
    <row r="22" spans="1:43" x14ac:dyDescent="0.25">
      <c r="A22" s="8" t="s">
        <v>57</v>
      </c>
      <c r="B22" s="18">
        <v>1500</v>
      </c>
      <c r="C22" s="18">
        <v>0</v>
      </c>
      <c r="D22" s="9">
        <v>120</v>
      </c>
      <c r="E22" s="10">
        <v>24</v>
      </c>
      <c r="F22" s="11">
        <f t="shared" si="7"/>
        <v>0.2</v>
      </c>
      <c r="G22" s="71">
        <f t="shared" si="0"/>
        <v>62.5</v>
      </c>
      <c r="H22" s="59" t="s">
        <v>101</v>
      </c>
      <c r="I22" s="22">
        <v>3</v>
      </c>
      <c r="J22" s="22"/>
      <c r="K22" s="22">
        <f>IF('BB Selector'!$B$12="Three Phase Delta",0,IF(AND($S$7=F22:F22,C22&lt;$S$2,$S$2&lt;=D22),1,0))</f>
        <v>0</v>
      </c>
      <c r="L22" s="9">
        <f t="shared" si="8"/>
        <v>0</v>
      </c>
      <c r="M22" s="9" t="e">
        <f t="shared" si="1"/>
        <v>#N/A</v>
      </c>
      <c r="N22" s="9" t="e">
        <f t="shared" si="2"/>
        <v>#NUM!</v>
      </c>
      <c r="O22" s="55">
        <f t="shared" si="3"/>
        <v>1</v>
      </c>
      <c r="P22" s="56" t="e">
        <f t="shared" si="9"/>
        <v>#N/A</v>
      </c>
      <c r="R22" t="s">
        <v>189</v>
      </c>
      <c r="W22" s="8" t="s">
        <v>57</v>
      </c>
      <c r="X22" s="18">
        <v>1500</v>
      </c>
      <c r="Y22" s="18">
        <v>132</v>
      </c>
      <c r="Z22" s="9">
        <v>264</v>
      </c>
      <c r="AA22" s="10">
        <v>24</v>
      </c>
      <c r="AB22" s="11">
        <f t="shared" si="4"/>
        <v>9.0909090909090912E-2</v>
      </c>
      <c r="AC22" s="34">
        <v>69.11</v>
      </c>
      <c r="AD22" s="34" t="s">
        <v>100</v>
      </c>
      <c r="AE22" s="22">
        <v>2</v>
      </c>
      <c r="AG22" s="22">
        <f t="shared" si="5"/>
        <v>0</v>
      </c>
      <c r="AH22" s="9">
        <f t="shared" si="10"/>
        <v>0</v>
      </c>
      <c r="AI22" s="9" t="e">
        <f t="shared" si="11"/>
        <v>#N/A</v>
      </c>
      <c r="AJ22" s="9" t="e">
        <f t="shared" si="12"/>
        <v>#NUM!</v>
      </c>
      <c r="AK22" s="55">
        <f t="shared" si="6"/>
        <v>1</v>
      </c>
      <c r="AL22" s="43" t="e">
        <f t="shared" si="13"/>
        <v>#N/A</v>
      </c>
      <c r="AN22" t="s">
        <v>189</v>
      </c>
    </row>
    <row r="23" spans="1:43" x14ac:dyDescent="0.25">
      <c r="A23" s="8" t="s">
        <v>58</v>
      </c>
      <c r="B23" s="18">
        <v>2000</v>
      </c>
      <c r="C23" s="18">
        <v>0</v>
      </c>
      <c r="D23" s="9">
        <v>120</v>
      </c>
      <c r="E23" s="10">
        <v>24</v>
      </c>
      <c r="F23" s="11">
        <f t="shared" si="7"/>
        <v>0.2</v>
      </c>
      <c r="G23" s="71">
        <f t="shared" si="0"/>
        <v>83.34</v>
      </c>
      <c r="H23" s="59" t="s">
        <v>101</v>
      </c>
      <c r="I23" s="22">
        <v>3</v>
      </c>
      <c r="J23" s="22"/>
      <c r="K23" s="22">
        <f>IF('BB Selector'!$B$12="Three Phase Delta",0,IF(AND($S$7=F23:F23,C23&lt;$S$2,$S$2&lt;=D23),1,0))</f>
        <v>0</v>
      </c>
      <c r="L23" s="9">
        <f t="shared" si="8"/>
        <v>0</v>
      </c>
      <c r="M23" s="9" t="e">
        <f t="shared" si="1"/>
        <v>#N/A</v>
      </c>
      <c r="N23" s="9" t="e">
        <f t="shared" si="2"/>
        <v>#NUM!</v>
      </c>
      <c r="O23" s="55">
        <f t="shared" si="3"/>
        <v>1</v>
      </c>
      <c r="P23" s="56" t="e">
        <f t="shared" si="9"/>
        <v>#N/A</v>
      </c>
      <c r="R23" s="35" t="s">
        <v>7</v>
      </c>
      <c r="S23" s="36">
        <f>S6</f>
        <v>-0.36842105263157898</v>
      </c>
      <c r="T23" s="48">
        <f t="array" ref="T23">LARGE(F133:F282,COUNTIF(F133:F282,"&gt;="&amp;S23))</f>
        <v>4.8000000000000001E-2</v>
      </c>
      <c r="U23" s="51"/>
      <c r="W23" s="8" t="s">
        <v>58</v>
      </c>
      <c r="X23" s="18">
        <v>2000</v>
      </c>
      <c r="Y23" s="18">
        <v>132</v>
      </c>
      <c r="Z23" s="9">
        <v>264</v>
      </c>
      <c r="AA23" s="10">
        <v>24</v>
      </c>
      <c r="AB23" s="11">
        <f t="shared" si="4"/>
        <v>9.0909090909090912E-2</v>
      </c>
      <c r="AC23" s="34">
        <v>92.15</v>
      </c>
      <c r="AD23" s="34" t="s">
        <v>100</v>
      </c>
      <c r="AE23" s="22">
        <v>2</v>
      </c>
      <c r="AG23" s="22">
        <f t="shared" si="5"/>
        <v>0</v>
      </c>
      <c r="AH23" s="9">
        <f t="shared" si="10"/>
        <v>0</v>
      </c>
      <c r="AI23" s="9" t="e">
        <f t="shared" si="11"/>
        <v>#N/A</v>
      </c>
      <c r="AJ23" s="9" t="e">
        <f t="shared" si="12"/>
        <v>#NUM!</v>
      </c>
      <c r="AK23" s="55">
        <f t="shared" si="6"/>
        <v>1</v>
      </c>
      <c r="AL23" s="43" t="e">
        <f t="shared" si="13"/>
        <v>#N/A</v>
      </c>
      <c r="AN23" s="35" t="s">
        <v>37</v>
      </c>
      <c r="AO23" s="36">
        <f>AO6</f>
        <v>9.5890410958904049E-2</v>
      </c>
      <c r="AP23" s="69"/>
      <c r="AQ23" s="51"/>
    </row>
    <row r="24" spans="1:43" x14ac:dyDescent="0.25">
      <c r="A24" s="8" t="s">
        <v>59</v>
      </c>
      <c r="B24" s="18">
        <v>3000</v>
      </c>
      <c r="C24" s="18">
        <v>0</v>
      </c>
      <c r="D24" s="9">
        <v>120</v>
      </c>
      <c r="E24" s="10">
        <v>24</v>
      </c>
      <c r="F24" s="11">
        <f t="shared" si="7"/>
        <v>0.2</v>
      </c>
      <c r="G24" s="71">
        <f t="shared" si="0"/>
        <v>125</v>
      </c>
      <c r="H24" s="59" t="s">
        <v>101</v>
      </c>
      <c r="I24" s="22">
        <v>3</v>
      </c>
      <c r="J24" s="22"/>
      <c r="K24" s="22">
        <f>IF('BB Selector'!$B$12="Three Phase Delta",0,IF(AND($S$7=F24:F24,C24&lt;$S$2,$S$2&lt;=D24),1,0))</f>
        <v>0</v>
      </c>
      <c r="L24" s="9">
        <f t="shared" si="8"/>
        <v>0</v>
      </c>
      <c r="M24" s="9" t="e">
        <f t="shared" si="1"/>
        <v>#N/A</v>
      </c>
      <c r="N24" s="9" t="e">
        <f t="shared" si="2"/>
        <v>#NUM!</v>
      </c>
      <c r="O24" s="55">
        <f t="shared" si="3"/>
        <v>1</v>
      </c>
      <c r="P24" s="56" t="e">
        <f t="shared" si="9"/>
        <v>#N/A</v>
      </c>
      <c r="R24" s="40" t="s">
        <v>30</v>
      </c>
      <c r="S24" s="11">
        <f t="array" ref="S24">IF(S2&gt;S3,0,IF(S23&gt;0.22,0,INDEX(F133:F282,MATCH(MIN(ABS(F133:F282-S23)),ABS(F133:F282-S23),0))))</f>
        <v>4.8000000000000001E-2</v>
      </c>
      <c r="T24" s="38"/>
      <c r="U24" s="39"/>
      <c r="W24" s="8" t="s">
        <v>59</v>
      </c>
      <c r="X24" s="18">
        <v>3000</v>
      </c>
      <c r="Y24" s="18">
        <v>132</v>
      </c>
      <c r="Z24" s="9">
        <v>264</v>
      </c>
      <c r="AA24" s="10">
        <v>24</v>
      </c>
      <c r="AB24" s="11">
        <f t="shared" si="4"/>
        <v>9.0909090909090912E-2</v>
      </c>
      <c r="AC24" s="34">
        <v>138.22</v>
      </c>
      <c r="AD24" s="34" t="s">
        <v>100</v>
      </c>
      <c r="AE24" s="22">
        <v>2</v>
      </c>
      <c r="AG24" s="22">
        <f t="shared" si="5"/>
        <v>0</v>
      </c>
      <c r="AH24" s="9">
        <f t="shared" si="10"/>
        <v>0</v>
      </c>
      <c r="AI24" s="9" t="e">
        <f t="shared" si="11"/>
        <v>#N/A</v>
      </c>
      <c r="AJ24" s="9" t="e">
        <f t="shared" si="12"/>
        <v>#NUM!</v>
      </c>
      <c r="AK24" s="55">
        <f t="shared" si="6"/>
        <v>1</v>
      </c>
      <c r="AL24" s="43" t="e">
        <f t="shared" si="13"/>
        <v>#N/A</v>
      </c>
      <c r="AN24" s="40" t="s">
        <v>38</v>
      </c>
      <c r="AO24" s="11">
        <f t="array" ref="AO24">IF(AO2&gt;AO3,IF(AO23&gt;0.22,0,INDEX(AB133:AB282,MATCH(MIN(ABS(AB133:AB282-AO23)),ABS(AB133:AB282-AO23),0))),0)</f>
        <v>0</v>
      </c>
      <c r="AP24" s="38"/>
      <c r="AQ24" s="39"/>
    </row>
    <row r="25" spans="1:43" x14ac:dyDescent="0.25">
      <c r="A25" s="8" t="s">
        <v>60</v>
      </c>
      <c r="B25" s="18">
        <v>5000</v>
      </c>
      <c r="C25" s="18">
        <v>0</v>
      </c>
      <c r="D25" s="9">
        <v>120</v>
      </c>
      <c r="E25" s="10">
        <v>24</v>
      </c>
      <c r="F25" s="11">
        <f t="shared" si="7"/>
        <v>0.2</v>
      </c>
      <c r="G25" s="71">
        <f t="shared" si="0"/>
        <v>208.34</v>
      </c>
      <c r="H25" s="59" t="s">
        <v>101</v>
      </c>
      <c r="I25" s="22">
        <v>3</v>
      </c>
      <c r="J25" s="22"/>
      <c r="K25" s="22">
        <f>IF('BB Selector'!$B$12="Three Phase Delta",0,IF(AND($S$7=F25:F25,C25&lt;$S$2,$S$2&lt;=D25),1,0))</f>
        <v>0</v>
      </c>
      <c r="L25" s="9">
        <f t="shared" si="8"/>
        <v>0</v>
      </c>
      <c r="M25" s="9" t="e">
        <f t="shared" si="1"/>
        <v>#N/A</v>
      </c>
      <c r="N25" s="9" t="e">
        <f t="shared" si="2"/>
        <v>#NUM!</v>
      </c>
      <c r="O25" s="55">
        <f t="shared" si="3"/>
        <v>1</v>
      </c>
      <c r="P25" s="56" t="e">
        <f t="shared" si="9"/>
        <v>#N/A</v>
      </c>
      <c r="R25" s="37" t="s">
        <v>26</v>
      </c>
      <c r="S25" s="11"/>
      <c r="T25" s="38"/>
      <c r="U25" s="39"/>
      <c r="W25" s="8" t="s">
        <v>60</v>
      </c>
      <c r="X25" s="18">
        <v>5000</v>
      </c>
      <c r="Y25" s="18">
        <v>132</v>
      </c>
      <c r="Z25" s="9">
        <v>264</v>
      </c>
      <c r="AA25" s="10">
        <v>24</v>
      </c>
      <c r="AB25" s="11">
        <f t="shared" si="4"/>
        <v>9.0909090909090912E-2</v>
      </c>
      <c r="AC25" s="34">
        <v>230.37</v>
      </c>
      <c r="AD25" s="34" t="s">
        <v>100</v>
      </c>
      <c r="AE25" s="22">
        <v>2</v>
      </c>
      <c r="AG25" s="22">
        <f t="shared" si="5"/>
        <v>0</v>
      </c>
      <c r="AH25" s="9">
        <f t="shared" si="10"/>
        <v>0</v>
      </c>
      <c r="AI25" s="9" t="e">
        <f t="shared" si="11"/>
        <v>#N/A</v>
      </c>
      <c r="AJ25" s="9" t="e">
        <f t="shared" si="12"/>
        <v>#NUM!</v>
      </c>
      <c r="AK25" s="55">
        <f t="shared" si="6"/>
        <v>1</v>
      </c>
      <c r="AL25" s="43" t="e">
        <f t="shared" si="13"/>
        <v>#N/A</v>
      </c>
      <c r="AN25" s="37" t="s">
        <v>26</v>
      </c>
      <c r="AO25" s="11"/>
      <c r="AP25" s="38"/>
      <c r="AQ25" s="39"/>
    </row>
    <row r="26" spans="1:43" x14ac:dyDescent="0.25">
      <c r="A26" s="8" t="s">
        <v>61</v>
      </c>
      <c r="B26" s="18">
        <v>7500</v>
      </c>
      <c r="C26" s="18">
        <v>0</v>
      </c>
      <c r="D26" s="9">
        <v>120</v>
      </c>
      <c r="E26" s="10">
        <v>24</v>
      </c>
      <c r="F26" s="11">
        <f t="shared" si="7"/>
        <v>0.2</v>
      </c>
      <c r="G26" s="71">
        <f t="shared" si="0"/>
        <v>312.5</v>
      </c>
      <c r="H26" s="59" t="s">
        <v>101</v>
      </c>
      <c r="I26" s="22">
        <v>3</v>
      </c>
      <c r="J26" s="22"/>
      <c r="K26" s="22">
        <f>IF('BB Selector'!$B$12="Three Phase Delta",0,IF(AND($S$7=F26:F26,C26&lt;$S$2,$S$2&lt;=D26),1,0))</f>
        <v>0</v>
      </c>
      <c r="L26" s="9">
        <f t="shared" si="8"/>
        <v>0</v>
      </c>
      <c r="M26" s="9" t="e">
        <f t="shared" si="1"/>
        <v>#N/A</v>
      </c>
      <c r="N26" s="9" t="e">
        <f t="shared" si="2"/>
        <v>#NUM!</v>
      </c>
      <c r="O26" s="55">
        <f t="shared" si="3"/>
        <v>1</v>
      </c>
      <c r="P26" s="56" t="e">
        <f t="shared" si="9"/>
        <v>#N/A</v>
      </c>
      <c r="R26" s="40"/>
      <c r="S26" s="44"/>
      <c r="T26" s="50"/>
      <c r="U26" s="39"/>
      <c r="W26" s="8" t="s">
        <v>61</v>
      </c>
      <c r="X26" s="18">
        <v>7500</v>
      </c>
      <c r="Y26" s="18">
        <v>132</v>
      </c>
      <c r="Z26" s="9">
        <v>264</v>
      </c>
      <c r="AA26" s="10">
        <v>24</v>
      </c>
      <c r="AB26" s="11">
        <f t="shared" si="4"/>
        <v>9.0909090909090912E-2</v>
      </c>
      <c r="AC26" s="34">
        <v>345.55</v>
      </c>
      <c r="AD26" s="34" t="s">
        <v>100</v>
      </c>
      <c r="AE26" s="22">
        <v>2</v>
      </c>
      <c r="AG26" s="22">
        <f t="shared" si="5"/>
        <v>0</v>
      </c>
      <c r="AH26" s="9">
        <f t="shared" si="10"/>
        <v>0</v>
      </c>
      <c r="AI26" s="9" t="e">
        <f t="shared" si="11"/>
        <v>#N/A</v>
      </c>
      <c r="AJ26" s="9" t="e">
        <f t="shared" si="12"/>
        <v>#NUM!</v>
      </c>
      <c r="AK26" s="55">
        <f t="shared" si="6"/>
        <v>1</v>
      </c>
      <c r="AL26" s="43" t="e">
        <f t="shared" si="13"/>
        <v>#N/A</v>
      </c>
      <c r="AN26" s="40"/>
      <c r="AO26" s="11"/>
      <c r="AP26" s="38"/>
      <c r="AQ26" s="39"/>
    </row>
    <row r="27" spans="1:43" ht="15.75" thickBot="1" x14ac:dyDescent="0.3">
      <c r="A27" s="13" t="s">
        <v>62</v>
      </c>
      <c r="B27" s="24">
        <v>10000</v>
      </c>
      <c r="C27" s="24">
        <v>0</v>
      </c>
      <c r="D27" s="14">
        <v>120</v>
      </c>
      <c r="E27" s="15">
        <v>24</v>
      </c>
      <c r="F27" s="16">
        <f t="shared" si="7"/>
        <v>0.2</v>
      </c>
      <c r="G27" s="72">
        <f t="shared" si="0"/>
        <v>416.67</v>
      </c>
      <c r="H27" s="60" t="s">
        <v>101</v>
      </c>
      <c r="I27" s="22">
        <v>3</v>
      </c>
      <c r="J27" s="22"/>
      <c r="K27" s="22">
        <f>IF('BB Selector'!$B$12="Three Phase Delta",0,IF(AND($S$7=F27:F27,C27&lt;$S$2,$S$2&lt;=D27),1,0))</f>
        <v>0</v>
      </c>
      <c r="L27" s="9">
        <f t="shared" si="8"/>
        <v>0</v>
      </c>
      <c r="M27" s="9" t="e">
        <f t="shared" si="1"/>
        <v>#N/A</v>
      </c>
      <c r="N27" s="9" t="e">
        <f t="shared" si="2"/>
        <v>#NUM!</v>
      </c>
      <c r="O27" s="55">
        <f t="shared" si="3"/>
        <v>1</v>
      </c>
      <c r="P27" s="56" t="e">
        <f t="shared" si="9"/>
        <v>#N/A</v>
      </c>
      <c r="R27" s="40" t="s">
        <v>8</v>
      </c>
      <c r="S27" s="41" t="e">
        <f t="array" ref="S27">INDEX(C133:C282,MATCH(1,K133:K282,0))</f>
        <v>#N/A</v>
      </c>
      <c r="T27" s="49" t="e">
        <f t="array" ref="T27">LARGE(D133:D282,COUNTIF(D133:D282,"&gt;="&amp;S20))</f>
        <v>#NUM!</v>
      </c>
      <c r="U27" s="43"/>
      <c r="W27" s="13" t="s">
        <v>62</v>
      </c>
      <c r="X27" s="24">
        <v>10000</v>
      </c>
      <c r="Y27" s="24">
        <v>132</v>
      </c>
      <c r="Z27" s="14">
        <v>264</v>
      </c>
      <c r="AA27" s="15">
        <v>24</v>
      </c>
      <c r="AB27" s="16">
        <f t="shared" si="4"/>
        <v>9.0909090909090912E-2</v>
      </c>
      <c r="AC27" s="34">
        <v>460.74</v>
      </c>
      <c r="AD27" s="34" t="s">
        <v>100</v>
      </c>
      <c r="AE27" s="22">
        <v>2</v>
      </c>
      <c r="AG27" s="22">
        <f t="shared" si="5"/>
        <v>0</v>
      </c>
      <c r="AH27" s="9">
        <f t="shared" si="10"/>
        <v>0</v>
      </c>
      <c r="AI27" s="9" t="e">
        <f t="shared" si="11"/>
        <v>#N/A</v>
      </c>
      <c r="AJ27" s="9" t="e">
        <f t="shared" si="12"/>
        <v>#NUM!</v>
      </c>
      <c r="AK27" s="55">
        <f t="shared" si="6"/>
        <v>1</v>
      </c>
      <c r="AL27" s="43" t="e">
        <f t="shared" si="13"/>
        <v>#N/A</v>
      </c>
      <c r="AN27" s="40" t="s">
        <v>8</v>
      </c>
      <c r="AO27" s="44" t="e">
        <f t="array" ref="AO27">INDEX(Z133:Z282,MATCH(1,AG133:AG282,0))</f>
        <v>#N/A</v>
      </c>
      <c r="AP27" s="50">
        <f t="array" ref="AP27">INDEX(Z133:Z282,MATCH(MIN(ABS(Z133:Z282-AO20)),ABS(Z133:Z282-AO20),0))</f>
        <v>186</v>
      </c>
      <c r="AQ27" s="43"/>
    </row>
    <row r="28" spans="1:43" x14ac:dyDescent="0.25">
      <c r="A28" s="8" t="s">
        <v>50</v>
      </c>
      <c r="B28" s="18">
        <v>50</v>
      </c>
      <c r="C28" s="18">
        <v>120</v>
      </c>
      <c r="D28" s="9">
        <v>240</v>
      </c>
      <c r="E28" s="10">
        <v>24</v>
      </c>
      <c r="F28" s="11">
        <f t="shared" si="7"/>
        <v>0.1</v>
      </c>
      <c r="G28" s="73">
        <f t="shared" si="0"/>
        <v>2.09</v>
      </c>
      <c r="H28" s="10" t="s">
        <v>97</v>
      </c>
      <c r="I28" s="22">
        <v>2</v>
      </c>
      <c r="J28" s="22"/>
      <c r="K28" s="22">
        <f t="shared" ref="K28:K33" si="14">IF(AND($S$7=F28:F28,C28&lt;$S$2,$S$2&lt;=D28),1,0)</f>
        <v>0</v>
      </c>
      <c r="L28" s="9">
        <f t="shared" si="8"/>
        <v>0</v>
      </c>
      <c r="M28" s="9" t="e">
        <f t="shared" si="1"/>
        <v>#N/A</v>
      </c>
      <c r="N28" s="9" t="e">
        <f t="shared" si="2"/>
        <v>#NUM!</v>
      </c>
      <c r="O28" s="55">
        <f t="shared" si="3"/>
        <v>0</v>
      </c>
      <c r="P28" s="56" t="e">
        <f t="shared" si="9"/>
        <v>#N/A</v>
      </c>
      <c r="R28" s="40" t="s">
        <v>31</v>
      </c>
      <c r="S28" s="9" t="e">
        <f>S27</f>
        <v>#N/A</v>
      </c>
      <c r="T28" s="41"/>
      <c r="U28" s="42"/>
      <c r="W28" s="3" t="s">
        <v>63</v>
      </c>
      <c r="X28" s="23">
        <v>50</v>
      </c>
      <c r="Y28" s="23">
        <v>288</v>
      </c>
      <c r="Z28" s="4">
        <v>528</v>
      </c>
      <c r="AA28" s="5">
        <v>24</v>
      </c>
      <c r="AB28" s="11">
        <f t="shared" si="4"/>
        <v>4.5454545454545456E-2</v>
      </c>
      <c r="AC28" s="34">
        <v>2.1800000000000002</v>
      </c>
      <c r="AD28" s="34" t="s">
        <v>98</v>
      </c>
      <c r="AE28" s="22">
        <v>2</v>
      </c>
      <c r="AG28" s="22">
        <f t="shared" si="5"/>
        <v>0</v>
      </c>
      <c r="AH28" s="9">
        <f t="shared" si="10"/>
        <v>0</v>
      </c>
      <c r="AI28" s="9" t="e">
        <f t="shared" si="11"/>
        <v>#N/A</v>
      </c>
      <c r="AJ28" s="9" t="e">
        <f t="shared" si="12"/>
        <v>#NUM!</v>
      </c>
      <c r="AK28" s="55">
        <f t="shared" si="6"/>
        <v>0</v>
      </c>
      <c r="AL28" s="43" t="e">
        <f t="shared" si="13"/>
        <v>#N/A</v>
      </c>
      <c r="AN28" s="40" t="s">
        <v>31</v>
      </c>
      <c r="AO28" s="9" t="e">
        <f>AO27</f>
        <v>#N/A</v>
      </c>
      <c r="AP28" s="41"/>
      <c r="AQ28" s="42"/>
    </row>
    <row r="29" spans="1:43" x14ac:dyDescent="0.25">
      <c r="A29" s="8" t="s">
        <v>51</v>
      </c>
      <c r="B29" s="18">
        <v>100</v>
      </c>
      <c r="C29" s="18">
        <v>120</v>
      </c>
      <c r="D29" s="9">
        <v>240</v>
      </c>
      <c r="E29" s="10">
        <v>24</v>
      </c>
      <c r="F29" s="11">
        <f t="shared" si="7"/>
        <v>0.1</v>
      </c>
      <c r="G29" s="73">
        <f t="shared" si="0"/>
        <v>4.17</v>
      </c>
      <c r="H29" s="10" t="s">
        <v>97</v>
      </c>
      <c r="I29" s="22">
        <v>2</v>
      </c>
      <c r="J29" s="22"/>
      <c r="K29" s="22">
        <f t="shared" si="14"/>
        <v>0</v>
      </c>
      <c r="L29" s="9">
        <f t="shared" si="8"/>
        <v>0</v>
      </c>
      <c r="M29" s="9" t="e">
        <f t="shared" si="1"/>
        <v>#N/A</v>
      </c>
      <c r="N29" s="9" t="e">
        <f t="shared" si="2"/>
        <v>#NUM!</v>
      </c>
      <c r="O29" s="55">
        <f t="shared" si="3"/>
        <v>0</v>
      </c>
      <c r="P29" s="56" t="e">
        <f t="shared" si="9"/>
        <v>#N/A</v>
      </c>
      <c r="R29" s="37" t="s">
        <v>27</v>
      </c>
      <c r="S29" s="9"/>
      <c r="T29" s="41"/>
      <c r="U29" s="42"/>
      <c r="W29" s="8" t="s">
        <v>64</v>
      </c>
      <c r="X29" s="18">
        <v>100</v>
      </c>
      <c r="Y29" s="18">
        <v>288</v>
      </c>
      <c r="Z29" s="9">
        <v>528</v>
      </c>
      <c r="AA29" s="10">
        <v>24</v>
      </c>
      <c r="AB29" s="11">
        <f t="shared" si="4"/>
        <v>4.5454545454545456E-2</v>
      </c>
      <c r="AC29" s="34">
        <v>4.37</v>
      </c>
      <c r="AD29" s="34" t="s">
        <v>98</v>
      </c>
      <c r="AE29" s="22">
        <v>2</v>
      </c>
      <c r="AG29" s="22">
        <f t="shared" si="5"/>
        <v>0</v>
      </c>
      <c r="AH29" s="9">
        <f t="shared" si="10"/>
        <v>0</v>
      </c>
      <c r="AI29" s="9" t="e">
        <f t="shared" si="11"/>
        <v>#N/A</v>
      </c>
      <c r="AJ29" s="9" t="e">
        <f t="shared" si="12"/>
        <v>#NUM!</v>
      </c>
      <c r="AK29" s="55">
        <f t="shared" si="6"/>
        <v>0</v>
      </c>
      <c r="AL29" s="43" t="e">
        <f t="shared" si="13"/>
        <v>#N/A</v>
      </c>
      <c r="AN29" s="37" t="s">
        <v>27</v>
      </c>
      <c r="AO29" s="9"/>
      <c r="AP29" s="41"/>
      <c r="AQ29" s="42"/>
    </row>
    <row r="30" spans="1:43" x14ac:dyDescent="0.25">
      <c r="A30" s="8" t="s">
        <v>52</v>
      </c>
      <c r="B30" s="18">
        <v>150</v>
      </c>
      <c r="C30" s="18">
        <v>120</v>
      </c>
      <c r="D30" s="9">
        <v>240</v>
      </c>
      <c r="E30" s="10">
        <v>24</v>
      </c>
      <c r="F30" s="11">
        <f t="shared" si="7"/>
        <v>0.1</v>
      </c>
      <c r="G30" s="73">
        <f t="shared" si="0"/>
        <v>6.25</v>
      </c>
      <c r="H30" s="10" t="s">
        <v>97</v>
      </c>
      <c r="I30" s="22">
        <v>2</v>
      </c>
      <c r="J30" s="22"/>
      <c r="K30" s="22">
        <f t="shared" si="14"/>
        <v>0</v>
      </c>
      <c r="L30" s="9">
        <f t="shared" si="8"/>
        <v>0</v>
      </c>
      <c r="M30" s="9" t="e">
        <f t="shared" si="1"/>
        <v>#N/A</v>
      </c>
      <c r="N30" s="9" t="e">
        <f t="shared" si="2"/>
        <v>#NUM!</v>
      </c>
      <c r="O30" s="55">
        <f t="shared" si="3"/>
        <v>0</v>
      </c>
      <c r="P30" s="56" t="e">
        <f t="shared" si="9"/>
        <v>#N/A</v>
      </c>
      <c r="R30" s="40"/>
      <c r="S30" s="9"/>
      <c r="T30" s="41"/>
      <c r="U30" s="42"/>
      <c r="W30" s="8" t="s">
        <v>65</v>
      </c>
      <c r="X30" s="18">
        <v>150</v>
      </c>
      <c r="Y30" s="18">
        <v>288</v>
      </c>
      <c r="Z30" s="9">
        <v>528</v>
      </c>
      <c r="AA30" s="10">
        <v>24</v>
      </c>
      <c r="AB30" s="11">
        <f t="shared" si="4"/>
        <v>4.5454545454545456E-2</v>
      </c>
      <c r="AC30" s="34">
        <v>6.55</v>
      </c>
      <c r="AD30" s="34" t="s">
        <v>98</v>
      </c>
      <c r="AE30" s="22">
        <v>2</v>
      </c>
      <c r="AG30" s="22">
        <f t="shared" si="5"/>
        <v>0</v>
      </c>
      <c r="AH30" s="9">
        <f t="shared" si="10"/>
        <v>0</v>
      </c>
      <c r="AI30" s="9" t="e">
        <f t="shared" si="11"/>
        <v>#N/A</v>
      </c>
      <c r="AJ30" s="9" t="e">
        <f t="shared" si="12"/>
        <v>#NUM!</v>
      </c>
      <c r="AK30" s="55">
        <f t="shared" si="6"/>
        <v>0</v>
      </c>
      <c r="AL30" s="43" t="e">
        <f t="shared" si="13"/>
        <v>#N/A</v>
      </c>
      <c r="AN30" s="40"/>
      <c r="AO30" s="9"/>
      <c r="AP30" s="41"/>
      <c r="AQ30" s="42"/>
    </row>
    <row r="31" spans="1:43" x14ac:dyDescent="0.25">
      <c r="A31" s="8" t="s">
        <v>53</v>
      </c>
      <c r="B31" s="18">
        <v>250</v>
      </c>
      <c r="C31" s="18">
        <v>120</v>
      </c>
      <c r="D31" s="9">
        <v>240</v>
      </c>
      <c r="E31" s="10">
        <v>24</v>
      </c>
      <c r="F31" s="11">
        <f t="shared" si="7"/>
        <v>0.1</v>
      </c>
      <c r="G31" s="73">
        <f t="shared" si="0"/>
        <v>10.42</v>
      </c>
      <c r="H31" s="10" t="s">
        <v>97</v>
      </c>
      <c r="I31" s="22">
        <v>2</v>
      </c>
      <c r="J31" s="22"/>
      <c r="K31" s="22">
        <f t="shared" si="14"/>
        <v>0</v>
      </c>
      <c r="L31" s="9">
        <f t="shared" si="8"/>
        <v>0</v>
      </c>
      <c r="M31" s="9" t="e">
        <f t="shared" si="1"/>
        <v>#N/A</v>
      </c>
      <c r="N31" s="9" t="e">
        <f t="shared" si="2"/>
        <v>#NUM!</v>
      </c>
      <c r="O31" s="55">
        <f t="shared" si="3"/>
        <v>0</v>
      </c>
      <c r="P31" s="56" t="e">
        <f t="shared" si="9"/>
        <v>#N/A</v>
      </c>
      <c r="R31" s="40" t="s">
        <v>9</v>
      </c>
      <c r="S31" s="9" t="e">
        <f>S28*S24</f>
        <v>#N/A</v>
      </c>
      <c r="T31" s="50" t="e">
        <f t="array" ref="T31">INDEX(E133:E282,MATCH(MIN(ABS(E133:E282-S31)),ABS(E133:E282-S31),0))</f>
        <v>#N/A</v>
      </c>
      <c r="U31" s="43"/>
      <c r="W31" s="8" t="s">
        <v>66</v>
      </c>
      <c r="X31" s="18">
        <v>250</v>
      </c>
      <c r="Y31" s="18">
        <v>288</v>
      </c>
      <c r="Z31" s="9">
        <v>528</v>
      </c>
      <c r="AA31" s="10">
        <v>24</v>
      </c>
      <c r="AB31" s="11">
        <f t="shared" si="4"/>
        <v>4.5454545454545456E-2</v>
      </c>
      <c r="AC31" s="34">
        <v>10.92</v>
      </c>
      <c r="AD31" s="34" t="s">
        <v>98</v>
      </c>
      <c r="AE31" s="22">
        <v>2</v>
      </c>
      <c r="AG31" s="22">
        <f t="shared" si="5"/>
        <v>0</v>
      </c>
      <c r="AH31" s="9">
        <f t="shared" si="10"/>
        <v>0</v>
      </c>
      <c r="AI31" s="9" t="e">
        <f t="shared" si="11"/>
        <v>#N/A</v>
      </c>
      <c r="AJ31" s="9" t="e">
        <f t="shared" si="12"/>
        <v>#NUM!</v>
      </c>
      <c r="AK31" s="55">
        <f t="shared" si="6"/>
        <v>0</v>
      </c>
      <c r="AL31" s="43" t="e">
        <f t="shared" si="13"/>
        <v>#N/A</v>
      </c>
      <c r="AN31" s="40" t="s">
        <v>9</v>
      </c>
      <c r="AO31" s="9" t="e">
        <f>AO28*AO24</f>
        <v>#N/A</v>
      </c>
      <c r="AP31" s="50" t="e">
        <f t="array" ref="AP31">INDEX(AA133:AA282,MATCH(MIN(ABS(AA133:AA282-AO31)),ABS(AA133:AA282-AO31),0))</f>
        <v>#N/A</v>
      </c>
      <c r="AQ31" s="43"/>
    </row>
    <row r="32" spans="1:43" x14ac:dyDescent="0.25">
      <c r="A32" s="8" t="s">
        <v>54</v>
      </c>
      <c r="B32" s="18">
        <v>500</v>
      </c>
      <c r="C32" s="18">
        <v>120</v>
      </c>
      <c r="D32" s="9">
        <v>240</v>
      </c>
      <c r="E32" s="10">
        <v>24</v>
      </c>
      <c r="F32" s="11">
        <f t="shared" si="7"/>
        <v>0.1</v>
      </c>
      <c r="G32" s="73">
        <f t="shared" si="0"/>
        <v>20.84</v>
      </c>
      <c r="H32" s="10" t="s">
        <v>97</v>
      </c>
      <c r="I32" s="22">
        <v>2</v>
      </c>
      <c r="J32" s="22"/>
      <c r="K32" s="22">
        <f t="shared" si="14"/>
        <v>0</v>
      </c>
      <c r="L32" s="9">
        <f t="shared" si="8"/>
        <v>0</v>
      </c>
      <c r="M32" s="9" t="e">
        <f t="shared" si="1"/>
        <v>#N/A</v>
      </c>
      <c r="N32" s="9" t="e">
        <f t="shared" si="2"/>
        <v>#NUM!</v>
      </c>
      <c r="O32" s="55">
        <f t="shared" si="3"/>
        <v>0</v>
      </c>
      <c r="P32" s="56" t="e">
        <f t="shared" si="9"/>
        <v>#N/A</v>
      </c>
      <c r="R32" s="40" t="s">
        <v>32</v>
      </c>
      <c r="S32" s="44" t="e">
        <f t="array" ref="S32">LARGE(E133:E282,COUNTIF(E133:E282,"&gt;="&amp;S31))</f>
        <v>#NUM!</v>
      </c>
      <c r="T32" s="9"/>
      <c r="U32" s="43"/>
      <c r="W32" s="8" t="s">
        <v>67</v>
      </c>
      <c r="X32" s="18">
        <v>500</v>
      </c>
      <c r="Y32" s="18">
        <v>288</v>
      </c>
      <c r="Z32" s="9">
        <v>528</v>
      </c>
      <c r="AA32" s="10">
        <v>24</v>
      </c>
      <c r="AB32" s="11">
        <f t="shared" si="4"/>
        <v>4.5454545454545456E-2</v>
      </c>
      <c r="AC32" s="34">
        <v>21.84</v>
      </c>
      <c r="AD32" s="34" t="s">
        <v>98</v>
      </c>
      <c r="AE32" s="22">
        <v>2</v>
      </c>
      <c r="AG32" s="22">
        <f t="shared" si="5"/>
        <v>0</v>
      </c>
      <c r="AH32" s="9">
        <f t="shared" si="10"/>
        <v>0</v>
      </c>
      <c r="AI32" s="9" t="e">
        <f t="shared" si="11"/>
        <v>#N/A</v>
      </c>
      <c r="AJ32" s="9" t="e">
        <f t="shared" si="12"/>
        <v>#NUM!</v>
      </c>
      <c r="AK32" s="55">
        <f t="shared" si="6"/>
        <v>0</v>
      </c>
      <c r="AL32" s="43" t="e">
        <f t="shared" si="13"/>
        <v>#N/A</v>
      </c>
      <c r="AN32" s="40" t="s">
        <v>32</v>
      </c>
      <c r="AO32" s="44" t="e">
        <f t="array" ref="AO32">LARGE(AA133:AA282,COUNTIF(AA133:AA282,"&gt;="&amp;AO31))</f>
        <v>#NUM!</v>
      </c>
      <c r="AP32" s="41"/>
      <c r="AQ32" s="42"/>
    </row>
    <row r="33" spans="1:43" x14ac:dyDescent="0.25">
      <c r="A33" s="8" t="s">
        <v>55</v>
      </c>
      <c r="B33" s="18">
        <v>750</v>
      </c>
      <c r="C33" s="18">
        <v>120</v>
      </c>
      <c r="D33" s="9">
        <v>240</v>
      </c>
      <c r="E33" s="10">
        <v>24</v>
      </c>
      <c r="F33" s="11">
        <f t="shared" si="7"/>
        <v>0.1</v>
      </c>
      <c r="G33" s="73">
        <f t="shared" si="0"/>
        <v>31.25</v>
      </c>
      <c r="H33" s="10" t="s">
        <v>97</v>
      </c>
      <c r="I33" s="22">
        <v>2</v>
      </c>
      <c r="J33" s="22"/>
      <c r="K33" s="22">
        <f t="shared" si="14"/>
        <v>0</v>
      </c>
      <c r="L33" s="9">
        <f t="shared" si="8"/>
        <v>0</v>
      </c>
      <c r="M33" s="9" t="e">
        <f t="shared" si="1"/>
        <v>#N/A</v>
      </c>
      <c r="N33" s="9" t="e">
        <f t="shared" si="2"/>
        <v>#NUM!</v>
      </c>
      <c r="O33" s="55">
        <f t="shared" si="3"/>
        <v>0</v>
      </c>
      <c r="P33" s="56" t="e">
        <f t="shared" si="9"/>
        <v>#N/A</v>
      </c>
      <c r="R33" s="37" t="s">
        <v>28</v>
      </c>
      <c r="S33" s="9"/>
      <c r="T33" s="41"/>
      <c r="U33" s="42"/>
      <c r="W33" s="8" t="s">
        <v>68</v>
      </c>
      <c r="X33" s="18">
        <v>750</v>
      </c>
      <c r="Y33" s="18">
        <v>288</v>
      </c>
      <c r="Z33" s="9">
        <v>528</v>
      </c>
      <c r="AA33" s="10">
        <v>24</v>
      </c>
      <c r="AB33" s="11">
        <f t="shared" si="4"/>
        <v>4.5454545454545456E-2</v>
      </c>
      <c r="AC33" s="34">
        <v>32.76</v>
      </c>
      <c r="AD33" s="34" t="s">
        <v>98</v>
      </c>
      <c r="AE33" s="22">
        <v>2</v>
      </c>
      <c r="AG33" s="22">
        <f t="shared" si="5"/>
        <v>0</v>
      </c>
      <c r="AH33" s="9">
        <f t="shared" si="10"/>
        <v>0</v>
      </c>
      <c r="AI33" s="9" t="e">
        <f t="shared" si="11"/>
        <v>#N/A</v>
      </c>
      <c r="AJ33" s="9" t="e">
        <f t="shared" si="12"/>
        <v>#NUM!</v>
      </c>
      <c r="AK33" s="55">
        <f t="shared" si="6"/>
        <v>0</v>
      </c>
      <c r="AL33" s="43" t="e">
        <f t="shared" si="13"/>
        <v>#N/A</v>
      </c>
      <c r="AN33" s="37" t="s">
        <v>39</v>
      </c>
      <c r="AO33" s="9"/>
      <c r="AP33" s="41"/>
      <c r="AQ33" s="42"/>
    </row>
    <row r="34" spans="1:43" x14ac:dyDescent="0.25">
      <c r="A34" s="8" t="s">
        <v>56</v>
      </c>
      <c r="B34" s="18">
        <v>1000</v>
      </c>
      <c r="C34" s="18">
        <v>120</v>
      </c>
      <c r="D34" s="9">
        <v>240</v>
      </c>
      <c r="E34" s="10">
        <v>24</v>
      </c>
      <c r="F34" s="11">
        <f t="shared" si="7"/>
        <v>0.1</v>
      </c>
      <c r="G34" s="73">
        <f t="shared" ref="G34:G78" si="15">ROUNDUP(B34/E34,2)</f>
        <v>41.669999999999995</v>
      </c>
      <c r="H34" s="10" t="s">
        <v>97</v>
      </c>
      <c r="I34" s="22">
        <v>2</v>
      </c>
      <c r="J34" s="22"/>
      <c r="K34" s="22">
        <f t="shared" ref="K34:K78" si="16">IF(AND($S$7=F34:F34,C34&lt;$S$2,$S$2&lt;=D34),1,0)</f>
        <v>0</v>
      </c>
      <c r="L34" s="9">
        <f t="shared" si="8"/>
        <v>0</v>
      </c>
      <c r="M34" s="9" t="e">
        <f t="shared" ref="M34:M78" si="17">IF($T$14=E34,1,0)</f>
        <v>#N/A</v>
      </c>
      <c r="N34" s="9" t="e">
        <f t="shared" ref="N34:N78" si="18">IF($S$19&lt;=B34,1,0)</f>
        <v>#NUM!</v>
      </c>
      <c r="O34" s="55">
        <f t="shared" ref="O34:O78" si="19">IF($S$4&lt;=G34,1,0)</f>
        <v>1</v>
      </c>
      <c r="P34" s="56" t="e">
        <f t="shared" si="9"/>
        <v>#N/A</v>
      </c>
      <c r="R34" s="40"/>
      <c r="S34" s="9"/>
      <c r="T34" s="41"/>
      <c r="U34" s="42"/>
      <c r="W34" s="8" t="s">
        <v>69</v>
      </c>
      <c r="X34" s="18">
        <v>1000</v>
      </c>
      <c r="Y34" s="18">
        <v>288</v>
      </c>
      <c r="Z34" s="9">
        <v>528</v>
      </c>
      <c r="AA34" s="10">
        <v>24</v>
      </c>
      <c r="AB34" s="11">
        <f t="shared" si="4"/>
        <v>4.5454545454545456E-2</v>
      </c>
      <c r="AC34" s="34">
        <v>43.68</v>
      </c>
      <c r="AD34" s="34" t="s">
        <v>98</v>
      </c>
      <c r="AE34" s="22">
        <v>2</v>
      </c>
      <c r="AG34" s="22">
        <f t="shared" ref="AG34:AG78" si="20">IF(AND($AO$7=AB34:AB34,Y34&lt;$AO$2,$AO$2&lt;=Z34),1,0)</f>
        <v>0</v>
      </c>
      <c r="AH34" s="9">
        <f t="shared" si="10"/>
        <v>0</v>
      </c>
      <c r="AI34" s="9" t="e">
        <f t="shared" si="11"/>
        <v>#N/A</v>
      </c>
      <c r="AJ34" s="9" t="e">
        <f t="shared" si="12"/>
        <v>#NUM!</v>
      </c>
      <c r="AK34" s="55">
        <f t="shared" ref="AK34:AK78" si="21">IF($AO$4&lt;=AC34,1,0)</f>
        <v>1</v>
      </c>
      <c r="AL34" s="43" t="e">
        <f t="shared" si="13"/>
        <v>#N/A</v>
      </c>
      <c r="AN34" s="40"/>
      <c r="AO34" s="9"/>
      <c r="AP34" s="9"/>
      <c r="AQ34" s="43"/>
    </row>
    <row r="35" spans="1:43" x14ac:dyDescent="0.25">
      <c r="A35" s="8" t="s">
        <v>57</v>
      </c>
      <c r="B35" s="18">
        <v>1500</v>
      </c>
      <c r="C35" s="18">
        <v>120</v>
      </c>
      <c r="D35" s="9">
        <v>240</v>
      </c>
      <c r="E35" s="10">
        <v>24</v>
      </c>
      <c r="F35" s="11">
        <f t="shared" si="7"/>
        <v>0.1</v>
      </c>
      <c r="G35" s="73">
        <f t="shared" si="15"/>
        <v>62.5</v>
      </c>
      <c r="H35" s="10" t="s">
        <v>97</v>
      </c>
      <c r="I35" s="22">
        <v>2</v>
      </c>
      <c r="J35" s="22"/>
      <c r="K35" s="22">
        <f t="shared" si="16"/>
        <v>0</v>
      </c>
      <c r="L35" s="9">
        <f t="shared" si="8"/>
        <v>0</v>
      </c>
      <c r="M35" s="9" t="e">
        <f t="shared" si="17"/>
        <v>#N/A</v>
      </c>
      <c r="N35" s="9" t="e">
        <f t="shared" si="18"/>
        <v>#NUM!</v>
      </c>
      <c r="O35" s="55">
        <f t="shared" si="19"/>
        <v>1</v>
      </c>
      <c r="P35" s="56" t="e">
        <f t="shared" si="9"/>
        <v>#N/A</v>
      </c>
      <c r="R35" s="40" t="s">
        <v>12</v>
      </c>
      <c r="S35" s="9" t="e">
        <f>S32*S4</f>
        <v>#NUM!</v>
      </c>
      <c r="T35" s="9"/>
      <c r="U35" s="43"/>
      <c r="W35" s="8" t="s">
        <v>70</v>
      </c>
      <c r="X35" s="18">
        <v>1500</v>
      </c>
      <c r="Y35" s="18">
        <v>288</v>
      </c>
      <c r="Z35" s="9">
        <v>528</v>
      </c>
      <c r="AA35" s="10">
        <v>24</v>
      </c>
      <c r="AB35" s="11">
        <f t="shared" si="4"/>
        <v>4.5454545454545456E-2</v>
      </c>
      <c r="AC35" s="34">
        <v>65.52</v>
      </c>
      <c r="AD35" s="34" t="s">
        <v>98</v>
      </c>
      <c r="AE35" s="22">
        <v>2</v>
      </c>
      <c r="AG35" s="22">
        <f t="shared" si="20"/>
        <v>0</v>
      </c>
      <c r="AH35" s="9">
        <f t="shared" si="10"/>
        <v>0</v>
      </c>
      <c r="AI35" s="9" t="e">
        <f t="shared" si="11"/>
        <v>#N/A</v>
      </c>
      <c r="AJ35" s="9" t="e">
        <f t="shared" si="12"/>
        <v>#NUM!</v>
      </c>
      <c r="AK35" s="55">
        <f t="shared" si="21"/>
        <v>1</v>
      </c>
      <c r="AL35" s="43" t="e">
        <f t="shared" si="13"/>
        <v>#N/A</v>
      </c>
      <c r="AN35" s="40" t="s">
        <v>12</v>
      </c>
      <c r="AO35" s="9" t="e">
        <f t="array" ref="AO35">AO4*AO24*(AO27-AO32)</f>
        <v>#N/A</v>
      </c>
      <c r="AP35" s="9"/>
      <c r="AQ35" s="43"/>
    </row>
    <row r="36" spans="1:43" x14ac:dyDescent="0.25">
      <c r="A36" s="8" t="s">
        <v>58</v>
      </c>
      <c r="B36" s="18">
        <v>2000</v>
      </c>
      <c r="C36" s="18">
        <v>120</v>
      </c>
      <c r="D36" s="9">
        <v>240</v>
      </c>
      <c r="E36" s="10">
        <v>24</v>
      </c>
      <c r="F36" s="11">
        <f t="shared" si="7"/>
        <v>0.1</v>
      </c>
      <c r="G36" s="73">
        <f t="shared" si="15"/>
        <v>83.34</v>
      </c>
      <c r="H36" s="10" t="s">
        <v>97</v>
      </c>
      <c r="I36" s="22">
        <v>2</v>
      </c>
      <c r="J36" s="22"/>
      <c r="K36" s="22">
        <f t="shared" si="16"/>
        <v>0</v>
      </c>
      <c r="L36" s="9">
        <f t="shared" si="8"/>
        <v>0</v>
      </c>
      <c r="M36" s="9" t="e">
        <f t="shared" si="17"/>
        <v>#N/A</v>
      </c>
      <c r="N36" s="9" t="e">
        <f t="shared" si="18"/>
        <v>#NUM!</v>
      </c>
      <c r="O36" s="55">
        <f t="shared" si="19"/>
        <v>1</v>
      </c>
      <c r="P36" s="56" t="e">
        <f t="shared" si="9"/>
        <v>#N/A</v>
      </c>
      <c r="R36" s="40" t="s">
        <v>33</v>
      </c>
      <c r="S36" s="44" t="e">
        <f t="array" ref="S36">LARGE(B133:B282,COUNTIF(B133:B282,"&gt;="&amp;ROUNDDOWN(S35,0)))</f>
        <v>#NUM!</v>
      </c>
      <c r="T36" s="9"/>
      <c r="U36" s="43"/>
      <c r="W36" s="8" t="s">
        <v>71</v>
      </c>
      <c r="X36" s="18">
        <v>2000</v>
      </c>
      <c r="Y36" s="18">
        <v>288</v>
      </c>
      <c r="Z36" s="9">
        <v>528</v>
      </c>
      <c r="AA36" s="10">
        <v>24</v>
      </c>
      <c r="AB36" s="11">
        <f t="shared" si="4"/>
        <v>4.5454545454545456E-2</v>
      </c>
      <c r="AC36" s="34">
        <v>87.36</v>
      </c>
      <c r="AD36" s="34" t="s">
        <v>98</v>
      </c>
      <c r="AE36" s="22">
        <v>2</v>
      </c>
      <c r="AG36" s="22">
        <f t="shared" si="20"/>
        <v>0</v>
      </c>
      <c r="AH36" s="9">
        <f t="shared" si="10"/>
        <v>0</v>
      </c>
      <c r="AI36" s="9" t="e">
        <f t="shared" si="11"/>
        <v>#N/A</v>
      </c>
      <c r="AJ36" s="9" t="e">
        <f t="shared" si="12"/>
        <v>#NUM!</v>
      </c>
      <c r="AK36" s="55">
        <f t="shared" si="21"/>
        <v>1</v>
      </c>
      <c r="AL36" s="43" t="e">
        <f t="shared" si="13"/>
        <v>#N/A</v>
      </c>
      <c r="AN36" s="40" t="s">
        <v>33</v>
      </c>
      <c r="AO36" s="44" t="e">
        <f t="array" ref="AO36">LARGE(X133:X282,COUNTIF(X133:X282,"&gt;="&amp;ROUNDDOWN(AO35,0)))</f>
        <v>#NUM!</v>
      </c>
      <c r="AP36" s="44"/>
      <c r="AQ36" s="43"/>
    </row>
    <row r="37" spans="1:43" x14ac:dyDescent="0.25">
      <c r="A37" s="8" t="s">
        <v>59</v>
      </c>
      <c r="B37" s="18">
        <v>3000</v>
      </c>
      <c r="C37" s="18">
        <v>120</v>
      </c>
      <c r="D37" s="9">
        <v>240</v>
      </c>
      <c r="E37" s="10">
        <v>24</v>
      </c>
      <c r="F37" s="11">
        <f t="shared" si="7"/>
        <v>0.1</v>
      </c>
      <c r="G37" s="73">
        <f t="shared" si="15"/>
        <v>125</v>
      </c>
      <c r="H37" s="10" t="s">
        <v>97</v>
      </c>
      <c r="I37" s="22">
        <v>2</v>
      </c>
      <c r="J37" s="22"/>
      <c r="K37" s="22">
        <f t="shared" si="16"/>
        <v>0</v>
      </c>
      <c r="L37" s="9">
        <f t="shared" si="8"/>
        <v>0</v>
      </c>
      <c r="M37" s="9" t="e">
        <f t="shared" si="17"/>
        <v>#N/A</v>
      </c>
      <c r="N37" s="9" t="e">
        <f t="shared" si="18"/>
        <v>#NUM!</v>
      </c>
      <c r="O37" s="55">
        <f t="shared" si="19"/>
        <v>1</v>
      </c>
      <c r="P37" s="56" t="e">
        <f t="shared" si="9"/>
        <v>#N/A</v>
      </c>
      <c r="R37" s="45" t="s">
        <v>29</v>
      </c>
      <c r="S37" s="46"/>
      <c r="T37" s="46"/>
      <c r="U37" s="47"/>
      <c r="W37" s="8" t="s">
        <v>72</v>
      </c>
      <c r="X37" s="18">
        <v>3000</v>
      </c>
      <c r="Y37" s="18">
        <v>288</v>
      </c>
      <c r="Z37" s="9">
        <v>528</v>
      </c>
      <c r="AA37" s="10">
        <v>24</v>
      </c>
      <c r="AB37" s="11">
        <f t="shared" si="4"/>
        <v>4.5454545454545456E-2</v>
      </c>
      <c r="AC37" s="34">
        <v>131.25</v>
      </c>
      <c r="AD37" s="34" t="s">
        <v>98</v>
      </c>
      <c r="AE37" s="22">
        <v>2</v>
      </c>
      <c r="AG37" s="22">
        <f t="shared" si="20"/>
        <v>0</v>
      </c>
      <c r="AH37" s="9">
        <f t="shared" si="10"/>
        <v>0</v>
      </c>
      <c r="AI37" s="9" t="e">
        <f t="shared" si="11"/>
        <v>#N/A</v>
      </c>
      <c r="AJ37" s="9" t="e">
        <f t="shared" si="12"/>
        <v>#NUM!</v>
      </c>
      <c r="AK37" s="55">
        <f t="shared" si="21"/>
        <v>1</v>
      </c>
      <c r="AL37" s="43" t="e">
        <f t="shared" si="13"/>
        <v>#N/A</v>
      </c>
      <c r="AN37" s="45" t="s">
        <v>40</v>
      </c>
      <c r="AO37" s="46"/>
      <c r="AP37" s="46"/>
      <c r="AQ37" s="47"/>
    </row>
    <row r="38" spans="1:43" x14ac:dyDescent="0.25">
      <c r="A38" s="8" t="s">
        <v>60</v>
      </c>
      <c r="B38" s="18">
        <v>5000</v>
      </c>
      <c r="C38" s="18">
        <v>120</v>
      </c>
      <c r="D38" s="9">
        <v>240</v>
      </c>
      <c r="E38" s="10">
        <v>24</v>
      </c>
      <c r="F38" s="11">
        <f t="shared" si="7"/>
        <v>0.1</v>
      </c>
      <c r="G38" s="73">
        <f t="shared" si="15"/>
        <v>208.34</v>
      </c>
      <c r="H38" s="10" t="s">
        <v>97</v>
      </c>
      <c r="I38" s="22">
        <v>2</v>
      </c>
      <c r="J38" s="22"/>
      <c r="K38" s="22">
        <f t="shared" si="16"/>
        <v>0</v>
      </c>
      <c r="L38" s="9">
        <f t="shared" si="8"/>
        <v>0</v>
      </c>
      <c r="M38" s="9" t="e">
        <f t="shared" si="17"/>
        <v>#N/A</v>
      </c>
      <c r="N38" s="9" t="e">
        <f t="shared" si="18"/>
        <v>#NUM!</v>
      </c>
      <c r="O38" s="55">
        <f t="shared" si="19"/>
        <v>1</v>
      </c>
      <c r="P38" s="56" t="e">
        <f t="shared" si="9"/>
        <v>#N/A</v>
      </c>
      <c r="W38" s="8" t="s">
        <v>73</v>
      </c>
      <c r="X38" s="18">
        <v>5000</v>
      </c>
      <c r="Y38" s="18">
        <v>288</v>
      </c>
      <c r="Z38" s="9">
        <v>528</v>
      </c>
      <c r="AA38" s="10">
        <v>24</v>
      </c>
      <c r="AB38" s="11">
        <f t="shared" si="4"/>
        <v>4.5454545454545456E-2</v>
      </c>
      <c r="AC38" s="34">
        <v>218.4</v>
      </c>
      <c r="AD38" s="34" t="s">
        <v>98</v>
      </c>
      <c r="AE38" s="22">
        <v>2</v>
      </c>
      <c r="AG38" s="22">
        <f t="shared" si="20"/>
        <v>0</v>
      </c>
      <c r="AH38" s="9">
        <f t="shared" si="10"/>
        <v>0</v>
      </c>
      <c r="AI38" s="9" t="e">
        <f t="shared" si="11"/>
        <v>#N/A</v>
      </c>
      <c r="AJ38" s="9" t="e">
        <f t="shared" si="12"/>
        <v>#NUM!</v>
      </c>
      <c r="AK38" s="55">
        <f t="shared" si="21"/>
        <v>1</v>
      </c>
      <c r="AL38" s="43" t="e">
        <f t="shared" si="13"/>
        <v>#N/A</v>
      </c>
    </row>
    <row r="39" spans="1:43" x14ac:dyDescent="0.25">
      <c r="A39" s="8" t="s">
        <v>61</v>
      </c>
      <c r="B39" s="18">
        <v>7500</v>
      </c>
      <c r="C39" s="18">
        <v>120</v>
      </c>
      <c r="D39" s="9">
        <v>240</v>
      </c>
      <c r="E39" s="10">
        <v>24</v>
      </c>
      <c r="F39" s="11">
        <f t="shared" si="7"/>
        <v>0.1</v>
      </c>
      <c r="G39" s="73">
        <f t="shared" si="15"/>
        <v>312.5</v>
      </c>
      <c r="H39" s="10" t="s">
        <v>97</v>
      </c>
      <c r="I39" s="22">
        <v>2</v>
      </c>
      <c r="J39" s="22"/>
      <c r="K39" s="22">
        <f t="shared" si="16"/>
        <v>0</v>
      </c>
      <c r="L39" s="9">
        <f t="shared" si="8"/>
        <v>0</v>
      </c>
      <c r="M39" s="9" t="e">
        <f t="shared" si="17"/>
        <v>#N/A</v>
      </c>
      <c r="N39" s="9" t="e">
        <f t="shared" si="18"/>
        <v>#NUM!</v>
      </c>
      <c r="O39" s="55">
        <f t="shared" si="19"/>
        <v>1</v>
      </c>
      <c r="P39" s="56" t="e">
        <f t="shared" si="9"/>
        <v>#N/A</v>
      </c>
      <c r="W39" s="8" t="s">
        <v>74</v>
      </c>
      <c r="X39" s="18">
        <v>7500</v>
      </c>
      <c r="Y39" s="18">
        <v>288</v>
      </c>
      <c r="Z39" s="9">
        <v>528</v>
      </c>
      <c r="AA39" s="10">
        <v>24</v>
      </c>
      <c r="AB39" s="11">
        <f t="shared" si="4"/>
        <v>4.5454545454545456E-2</v>
      </c>
      <c r="AC39" s="34">
        <v>327.60000000000002</v>
      </c>
      <c r="AD39" s="34" t="s">
        <v>98</v>
      </c>
      <c r="AE39" s="22">
        <v>2</v>
      </c>
      <c r="AG39" s="22">
        <f t="shared" si="20"/>
        <v>0</v>
      </c>
      <c r="AH39" s="9">
        <f t="shared" si="10"/>
        <v>0</v>
      </c>
      <c r="AI39" s="9" t="e">
        <f t="shared" si="11"/>
        <v>#N/A</v>
      </c>
      <c r="AJ39" s="9" t="e">
        <f t="shared" si="12"/>
        <v>#NUM!</v>
      </c>
      <c r="AK39" s="55">
        <f t="shared" si="21"/>
        <v>1</v>
      </c>
      <c r="AL39" s="43" t="e">
        <f t="shared" si="13"/>
        <v>#N/A</v>
      </c>
    </row>
    <row r="40" spans="1:43" ht="15.75" thickBot="1" x14ac:dyDescent="0.3">
      <c r="A40" s="8" t="s">
        <v>62</v>
      </c>
      <c r="B40" s="18">
        <v>10000</v>
      </c>
      <c r="C40" s="18">
        <v>120</v>
      </c>
      <c r="D40" s="9">
        <v>240</v>
      </c>
      <c r="E40" s="10">
        <v>24</v>
      </c>
      <c r="F40" s="11">
        <f t="shared" si="7"/>
        <v>0.1</v>
      </c>
      <c r="G40" s="73">
        <f t="shared" si="15"/>
        <v>416.67</v>
      </c>
      <c r="H40" s="10" t="s">
        <v>97</v>
      </c>
      <c r="I40" s="22">
        <v>2</v>
      </c>
      <c r="J40" s="22"/>
      <c r="K40" s="22">
        <f t="shared" si="16"/>
        <v>0</v>
      </c>
      <c r="L40" s="9">
        <f t="shared" si="8"/>
        <v>0</v>
      </c>
      <c r="M40" s="9" t="e">
        <f t="shared" si="17"/>
        <v>#N/A</v>
      </c>
      <c r="N40" s="9" t="e">
        <f t="shared" si="18"/>
        <v>#NUM!</v>
      </c>
      <c r="O40" s="55">
        <f t="shared" si="19"/>
        <v>1</v>
      </c>
      <c r="P40" s="56" t="e">
        <f t="shared" si="9"/>
        <v>#N/A</v>
      </c>
      <c r="W40" s="13" t="s">
        <v>75</v>
      </c>
      <c r="X40" s="24">
        <v>10000</v>
      </c>
      <c r="Y40" s="24">
        <v>288</v>
      </c>
      <c r="Z40" s="14">
        <v>528</v>
      </c>
      <c r="AA40" s="15">
        <v>24</v>
      </c>
      <c r="AB40" s="16">
        <f t="shared" si="4"/>
        <v>4.5454545454545456E-2</v>
      </c>
      <c r="AC40" s="34">
        <v>436.8</v>
      </c>
      <c r="AD40" s="34" t="s">
        <v>98</v>
      </c>
      <c r="AE40" s="22">
        <v>2</v>
      </c>
      <c r="AG40" s="22">
        <f t="shared" si="20"/>
        <v>0</v>
      </c>
      <c r="AH40" s="9">
        <f t="shared" si="10"/>
        <v>0</v>
      </c>
      <c r="AI40" s="9" t="e">
        <f t="shared" si="11"/>
        <v>#N/A</v>
      </c>
      <c r="AJ40" s="9" t="e">
        <f t="shared" si="12"/>
        <v>#NUM!</v>
      </c>
      <c r="AK40" s="55">
        <f t="shared" si="21"/>
        <v>1</v>
      </c>
      <c r="AL40" s="43" t="e">
        <f t="shared" si="13"/>
        <v>#N/A</v>
      </c>
    </row>
    <row r="41" spans="1:43" x14ac:dyDescent="0.25">
      <c r="A41" s="125" t="s">
        <v>63</v>
      </c>
      <c r="B41" s="126">
        <v>50</v>
      </c>
      <c r="C41" s="126">
        <v>0</v>
      </c>
      <c r="D41" s="127">
        <v>240</v>
      </c>
      <c r="E41" s="128">
        <v>48</v>
      </c>
      <c r="F41" s="79">
        <f t="shared" ref="F41:F53" si="22">E41/D41</f>
        <v>0.2</v>
      </c>
      <c r="G41" s="137">
        <f t="shared" ref="G41:G53" si="23">ROUNDUP(B41/E41,2)</f>
        <v>1.05</v>
      </c>
      <c r="H41" s="128" t="s">
        <v>203</v>
      </c>
      <c r="I41" s="22">
        <v>2</v>
      </c>
      <c r="J41" s="22"/>
      <c r="K41" s="22">
        <f t="shared" ref="K41:K53" si="24">IF(AND($S$7=F41:F41,C41&lt;$S$2,$S$2&lt;=D41),1,0)</f>
        <v>0</v>
      </c>
      <c r="L41" s="94">
        <f t="shared" ref="L41:L53" si="25">IF(AND($S$7=F41,$U$3="Boost"),1,0)</f>
        <v>0</v>
      </c>
      <c r="M41" s="94" t="e">
        <f t="shared" ref="M41:M53" si="26">IF($T$14=E41,1,0)</f>
        <v>#N/A</v>
      </c>
      <c r="N41" s="94" t="e">
        <f t="shared" ref="N41:N53" si="27">IF($S$19&lt;=B41,1,0)</f>
        <v>#NUM!</v>
      </c>
      <c r="O41" s="130">
        <f t="shared" ref="O41:O53" si="28">IF($S$4&lt;=G41,1,0)</f>
        <v>0</v>
      </c>
      <c r="P41" s="138" t="e">
        <f t="shared" ref="P41:P53" si="29">IF($S$1=1,IF(SUM(K41:O41)=5,1,0),0)</f>
        <v>#N/A</v>
      </c>
      <c r="W41" s="125" t="s">
        <v>63</v>
      </c>
      <c r="X41" s="126">
        <v>50</v>
      </c>
      <c r="Y41" s="126">
        <v>144</v>
      </c>
      <c r="Z41" s="127">
        <v>288</v>
      </c>
      <c r="AA41" s="128">
        <v>48</v>
      </c>
      <c r="AB41" s="79">
        <f t="shared" si="4"/>
        <v>0.16666666666666666</v>
      </c>
      <c r="AC41" s="129">
        <v>1.25</v>
      </c>
      <c r="AD41" s="129" t="s">
        <v>204</v>
      </c>
      <c r="AE41" s="22">
        <v>2</v>
      </c>
      <c r="AF41" s="123"/>
      <c r="AG41" s="22">
        <f t="shared" ref="AG41:AG53" si="30">IF(AND($AO$7=AB41:AB41,Y41&lt;$AO$2,$AO$2&lt;=Z41),1,0)</f>
        <v>0</v>
      </c>
      <c r="AH41" s="94">
        <f t="shared" ref="AH41:AH53" si="31">IF(AND($AO$7=AB41,$U$3="Buck"),1,0)</f>
        <v>0</v>
      </c>
      <c r="AI41" s="94" t="e">
        <f t="shared" ref="AI41:AI53" si="32">IF($AP$14=AA41,1,0)</f>
        <v>#N/A</v>
      </c>
      <c r="AJ41" s="94" t="e">
        <f t="shared" ref="AJ41:AJ53" si="33">IF($AO$19&lt;=X41,1,0)</f>
        <v>#NUM!</v>
      </c>
      <c r="AK41" s="130">
        <f t="shared" ref="AK41:AK53" si="34">IF($AO$4&lt;=AC41,1,0)</f>
        <v>0</v>
      </c>
      <c r="AL41" s="131" t="e">
        <f t="shared" ref="AL41:AL53" si="35">IF($S$1=1,IF(SUM(AG41:AK41)=5,1,0),0)</f>
        <v>#N/A</v>
      </c>
    </row>
    <row r="42" spans="1:43" x14ac:dyDescent="0.25">
      <c r="A42" s="132" t="s">
        <v>64</v>
      </c>
      <c r="B42" s="115">
        <v>100</v>
      </c>
      <c r="C42" s="115">
        <v>0</v>
      </c>
      <c r="D42" s="94">
        <v>240</v>
      </c>
      <c r="E42" s="22">
        <v>48</v>
      </c>
      <c r="F42" s="80">
        <f t="shared" si="22"/>
        <v>0.2</v>
      </c>
      <c r="G42" s="139">
        <f t="shared" si="23"/>
        <v>2.09</v>
      </c>
      <c r="H42" s="22" t="s">
        <v>203</v>
      </c>
      <c r="I42" s="22">
        <v>2</v>
      </c>
      <c r="J42" s="22"/>
      <c r="K42" s="22">
        <f t="shared" si="24"/>
        <v>0</v>
      </c>
      <c r="L42" s="94">
        <f t="shared" si="25"/>
        <v>0</v>
      </c>
      <c r="M42" s="94" t="e">
        <f t="shared" si="26"/>
        <v>#N/A</v>
      </c>
      <c r="N42" s="94" t="e">
        <f t="shared" si="27"/>
        <v>#NUM!</v>
      </c>
      <c r="O42" s="130">
        <f t="shared" si="28"/>
        <v>0</v>
      </c>
      <c r="P42" s="138" t="e">
        <f t="shared" si="29"/>
        <v>#N/A</v>
      </c>
      <c r="W42" s="132" t="s">
        <v>64</v>
      </c>
      <c r="X42" s="115">
        <v>100</v>
      </c>
      <c r="Y42" s="115">
        <v>144</v>
      </c>
      <c r="Z42" s="94">
        <v>288</v>
      </c>
      <c r="AA42" s="22">
        <v>48</v>
      </c>
      <c r="AB42" s="80">
        <f t="shared" si="4"/>
        <v>0.16666666666666666</v>
      </c>
      <c r="AC42" s="129">
        <v>2.5</v>
      </c>
      <c r="AD42" s="129" t="s">
        <v>204</v>
      </c>
      <c r="AE42" s="22">
        <v>2</v>
      </c>
      <c r="AF42" s="123"/>
      <c r="AG42" s="22">
        <f t="shared" si="30"/>
        <v>0</v>
      </c>
      <c r="AH42" s="94">
        <f t="shared" si="31"/>
        <v>0</v>
      </c>
      <c r="AI42" s="94" t="e">
        <f t="shared" si="32"/>
        <v>#N/A</v>
      </c>
      <c r="AJ42" s="94" t="e">
        <f t="shared" si="33"/>
        <v>#NUM!</v>
      </c>
      <c r="AK42" s="130">
        <f t="shared" si="34"/>
        <v>0</v>
      </c>
      <c r="AL42" s="131" t="e">
        <f t="shared" si="35"/>
        <v>#N/A</v>
      </c>
    </row>
    <row r="43" spans="1:43" x14ac:dyDescent="0.25">
      <c r="A43" s="132" t="s">
        <v>65</v>
      </c>
      <c r="B43" s="115">
        <v>150</v>
      </c>
      <c r="C43" s="115">
        <v>0</v>
      </c>
      <c r="D43" s="94">
        <v>240</v>
      </c>
      <c r="E43" s="22">
        <v>48</v>
      </c>
      <c r="F43" s="80">
        <f t="shared" si="22"/>
        <v>0.2</v>
      </c>
      <c r="G43" s="139">
        <f t="shared" si="23"/>
        <v>3.13</v>
      </c>
      <c r="H43" s="22" t="s">
        <v>203</v>
      </c>
      <c r="I43" s="22">
        <v>2</v>
      </c>
      <c r="J43" s="22"/>
      <c r="K43" s="22">
        <f t="shared" si="24"/>
        <v>0</v>
      </c>
      <c r="L43" s="94">
        <f t="shared" si="25"/>
        <v>0</v>
      </c>
      <c r="M43" s="94" t="e">
        <f t="shared" si="26"/>
        <v>#N/A</v>
      </c>
      <c r="N43" s="94" t="e">
        <f t="shared" si="27"/>
        <v>#NUM!</v>
      </c>
      <c r="O43" s="130">
        <f t="shared" si="28"/>
        <v>0</v>
      </c>
      <c r="P43" s="138" t="e">
        <f t="shared" si="29"/>
        <v>#N/A</v>
      </c>
      <c r="W43" s="132" t="s">
        <v>65</v>
      </c>
      <c r="X43" s="115">
        <v>150</v>
      </c>
      <c r="Y43" s="115">
        <v>144</v>
      </c>
      <c r="Z43" s="94">
        <v>288</v>
      </c>
      <c r="AA43" s="22">
        <v>48</v>
      </c>
      <c r="AB43" s="80">
        <f t="shared" si="4"/>
        <v>0.16666666666666666</v>
      </c>
      <c r="AC43" s="129">
        <v>3.74</v>
      </c>
      <c r="AD43" s="129" t="s">
        <v>204</v>
      </c>
      <c r="AE43" s="22">
        <v>2</v>
      </c>
      <c r="AF43" s="123"/>
      <c r="AG43" s="22">
        <f t="shared" si="30"/>
        <v>0</v>
      </c>
      <c r="AH43" s="94">
        <f t="shared" si="31"/>
        <v>0</v>
      </c>
      <c r="AI43" s="94" t="e">
        <f t="shared" si="32"/>
        <v>#N/A</v>
      </c>
      <c r="AJ43" s="94" t="e">
        <f t="shared" si="33"/>
        <v>#NUM!</v>
      </c>
      <c r="AK43" s="130">
        <f t="shared" si="34"/>
        <v>0</v>
      </c>
      <c r="AL43" s="131" t="e">
        <f t="shared" si="35"/>
        <v>#N/A</v>
      </c>
    </row>
    <row r="44" spans="1:43" x14ac:dyDescent="0.25">
      <c r="A44" s="132" t="s">
        <v>66</v>
      </c>
      <c r="B44" s="115">
        <v>250</v>
      </c>
      <c r="C44" s="115">
        <v>0</v>
      </c>
      <c r="D44" s="94">
        <v>240</v>
      </c>
      <c r="E44" s="22">
        <v>48</v>
      </c>
      <c r="F44" s="80">
        <f t="shared" si="22"/>
        <v>0.2</v>
      </c>
      <c r="G44" s="139">
        <f t="shared" si="23"/>
        <v>5.21</v>
      </c>
      <c r="H44" s="22" t="s">
        <v>203</v>
      </c>
      <c r="I44" s="22">
        <v>2</v>
      </c>
      <c r="J44" s="22"/>
      <c r="K44" s="22">
        <f t="shared" si="24"/>
        <v>0</v>
      </c>
      <c r="L44" s="94">
        <f t="shared" si="25"/>
        <v>0</v>
      </c>
      <c r="M44" s="94" t="e">
        <f t="shared" si="26"/>
        <v>#N/A</v>
      </c>
      <c r="N44" s="94" t="e">
        <f t="shared" si="27"/>
        <v>#NUM!</v>
      </c>
      <c r="O44" s="130">
        <f t="shared" si="28"/>
        <v>0</v>
      </c>
      <c r="P44" s="138" t="e">
        <f t="shared" si="29"/>
        <v>#N/A</v>
      </c>
      <c r="W44" s="132" t="s">
        <v>66</v>
      </c>
      <c r="X44" s="115">
        <v>250</v>
      </c>
      <c r="Y44" s="115">
        <v>144</v>
      </c>
      <c r="Z44" s="94">
        <v>288</v>
      </c>
      <c r="AA44" s="22">
        <v>48</v>
      </c>
      <c r="AB44" s="80">
        <f t="shared" si="4"/>
        <v>0.16666666666666666</v>
      </c>
      <c r="AC44" s="129">
        <v>6.24</v>
      </c>
      <c r="AD44" s="129" t="s">
        <v>204</v>
      </c>
      <c r="AE44" s="22">
        <v>2</v>
      </c>
      <c r="AF44" s="123"/>
      <c r="AG44" s="22">
        <f t="shared" si="30"/>
        <v>0</v>
      </c>
      <c r="AH44" s="94">
        <f t="shared" si="31"/>
        <v>0</v>
      </c>
      <c r="AI44" s="94" t="e">
        <f t="shared" si="32"/>
        <v>#N/A</v>
      </c>
      <c r="AJ44" s="94" t="e">
        <f t="shared" si="33"/>
        <v>#NUM!</v>
      </c>
      <c r="AK44" s="130">
        <f t="shared" si="34"/>
        <v>0</v>
      </c>
      <c r="AL44" s="131" t="e">
        <f t="shared" si="35"/>
        <v>#N/A</v>
      </c>
    </row>
    <row r="45" spans="1:43" x14ac:dyDescent="0.25">
      <c r="A45" s="132" t="s">
        <v>67</v>
      </c>
      <c r="B45" s="115">
        <v>500</v>
      </c>
      <c r="C45" s="115">
        <v>0</v>
      </c>
      <c r="D45" s="94">
        <v>240</v>
      </c>
      <c r="E45" s="22">
        <v>48</v>
      </c>
      <c r="F45" s="80">
        <f t="shared" si="22"/>
        <v>0.2</v>
      </c>
      <c r="G45" s="139">
        <f t="shared" si="23"/>
        <v>10.42</v>
      </c>
      <c r="H45" s="22" t="s">
        <v>203</v>
      </c>
      <c r="I45" s="22">
        <v>2</v>
      </c>
      <c r="J45" s="22"/>
      <c r="K45" s="22">
        <f t="shared" si="24"/>
        <v>0</v>
      </c>
      <c r="L45" s="94">
        <f t="shared" si="25"/>
        <v>0</v>
      </c>
      <c r="M45" s="94" t="e">
        <f t="shared" si="26"/>
        <v>#N/A</v>
      </c>
      <c r="N45" s="94" t="e">
        <f t="shared" si="27"/>
        <v>#NUM!</v>
      </c>
      <c r="O45" s="130">
        <f t="shared" si="28"/>
        <v>0</v>
      </c>
      <c r="P45" s="138" t="e">
        <f t="shared" si="29"/>
        <v>#N/A</v>
      </c>
      <c r="W45" s="132" t="s">
        <v>67</v>
      </c>
      <c r="X45" s="115">
        <v>500</v>
      </c>
      <c r="Y45" s="115">
        <v>144</v>
      </c>
      <c r="Z45" s="94">
        <v>288</v>
      </c>
      <c r="AA45" s="22">
        <v>48</v>
      </c>
      <c r="AB45" s="80">
        <f t="shared" si="4"/>
        <v>0.16666666666666666</v>
      </c>
      <c r="AC45" s="129">
        <v>12.48</v>
      </c>
      <c r="AD45" s="129" t="s">
        <v>204</v>
      </c>
      <c r="AE45" s="22">
        <v>2</v>
      </c>
      <c r="AF45" s="123"/>
      <c r="AG45" s="22">
        <f t="shared" si="30"/>
        <v>0</v>
      </c>
      <c r="AH45" s="94">
        <f t="shared" si="31"/>
        <v>0</v>
      </c>
      <c r="AI45" s="94" t="e">
        <f t="shared" si="32"/>
        <v>#N/A</v>
      </c>
      <c r="AJ45" s="94" t="e">
        <f t="shared" si="33"/>
        <v>#NUM!</v>
      </c>
      <c r="AK45" s="130">
        <f t="shared" si="34"/>
        <v>0</v>
      </c>
      <c r="AL45" s="131" t="e">
        <f t="shared" si="35"/>
        <v>#N/A</v>
      </c>
    </row>
    <row r="46" spans="1:43" x14ac:dyDescent="0.25">
      <c r="A46" s="132" t="s">
        <v>68</v>
      </c>
      <c r="B46" s="115">
        <v>750</v>
      </c>
      <c r="C46" s="115">
        <v>0</v>
      </c>
      <c r="D46" s="94">
        <v>240</v>
      </c>
      <c r="E46" s="22">
        <v>48</v>
      </c>
      <c r="F46" s="80">
        <f t="shared" si="22"/>
        <v>0.2</v>
      </c>
      <c r="G46" s="139">
        <f t="shared" si="23"/>
        <v>15.629999999999999</v>
      </c>
      <c r="H46" s="22" t="s">
        <v>203</v>
      </c>
      <c r="I46" s="22">
        <v>2</v>
      </c>
      <c r="J46" s="22"/>
      <c r="K46" s="22">
        <f t="shared" si="24"/>
        <v>0</v>
      </c>
      <c r="L46" s="94">
        <f t="shared" si="25"/>
        <v>0</v>
      </c>
      <c r="M46" s="94" t="e">
        <f t="shared" si="26"/>
        <v>#N/A</v>
      </c>
      <c r="N46" s="94" t="e">
        <f t="shared" si="27"/>
        <v>#NUM!</v>
      </c>
      <c r="O46" s="130">
        <f t="shared" si="28"/>
        <v>0</v>
      </c>
      <c r="P46" s="138" t="e">
        <f t="shared" si="29"/>
        <v>#N/A</v>
      </c>
      <c r="W46" s="132" t="s">
        <v>68</v>
      </c>
      <c r="X46" s="115">
        <v>750</v>
      </c>
      <c r="Y46" s="115">
        <v>144</v>
      </c>
      <c r="Z46" s="94">
        <v>288</v>
      </c>
      <c r="AA46" s="22">
        <v>48</v>
      </c>
      <c r="AB46" s="80">
        <f t="shared" si="4"/>
        <v>0.16666666666666666</v>
      </c>
      <c r="AC46" s="129">
        <v>18.72</v>
      </c>
      <c r="AD46" s="129" t="s">
        <v>204</v>
      </c>
      <c r="AE46" s="22">
        <v>2</v>
      </c>
      <c r="AF46" s="123"/>
      <c r="AG46" s="22">
        <f t="shared" si="30"/>
        <v>0</v>
      </c>
      <c r="AH46" s="94">
        <f t="shared" si="31"/>
        <v>0</v>
      </c>
      <c r="AI46" s="94" t="e">
        <f t="shared" si="32"/>
        <v>#N/A</v>
      </c>
      <c r="AJ46" s="94" t="e">
        <f t="shared" si="33"/>
        <v>#NUM!</v>
      </c>
      <c r="AK46" s="130">
        <f t="shared" si="34"/>
        <v>0</v>
      </c>
      <c r="AL46" s="131" t="e">
        <f t="shared" si="35"/>
        <v>#N/A</v>
      </c>
    </row>
    <row r="47" spans="1:43" x14ac:dyDescent="0.25">
      <c r="A47" s="132" t="s">
        <v>69</v>
      </c>
      <c r="B47" s="115">
        <v>1000</v>
      </c>
      <c r="C47" s="115">
        <v>0</v>
      </c>
      <c r="D47" s="94">
        <v>240</v>
      </c>
      <c r="E47" s="22">
        <v>48</v>
      </c>
      <c r="F47" s="80">
        <f t="shared" si="22"/>
        <v>0.2</v>
      </c>
      <c r="G47" s="139">
        <f t="shared" si="23"/>
        <v>20.84</v>
      </c>
      <c r="H47" s="22" t="s">
        <v>203</v>
      </c>
      <c r="I47" s="22">
        <v>2</v>
      </c>
      <c r="J47" s="22"/>
      <c r="K47" s="22">
        <f t="shared" si="24"/>
        <v>0</v>
      </c>
      <c r="L47" s="94">
        <f t="shared" si="25"/>
        <v>0</v>
      </c>
      <c r="M47" s="94" t="e">
        <f t="shared" si="26"/>
        <v>#N/A</v>
      </c>
      <c r="N47" s="94" t="e">
        <f t="shared" si="27"/>
        <v>#NUM!</v>
      </c>
      <c r="O47" s="130">
        <f t="shared" si="28"/>
        <v>0</v>
      </c>
      <c r="P47" s="138" t="e">
        <f t="shared" si="29"/>
        <v>#N/A</v>
      </c>
      <c r="W47" s="132" t="s">
        <v>69</v>
      </c>
      <c r="X47" s="115">
        <v>1000</v>
      </c>
      <c r="Y47" s="115">
        <v>144</v>
      </c>
      <c r="Z47" s="94">
        <v>288</v>
      </c>
      <c r="AA47" s="22">
        <v>48</v>
      </c>
      <c r="AB47" s="80">
        <f t="shared" si="4"/>
        <v>0.16666666666666666</v>
      </c>
      <c r="AC47" s="129">
        <v>24.96</v>
      </c>
      <c r="AD47" s="129" t="s">
        <v>204</v>
      </c>
      <c r="AE47" s="22">
        <v>2</v>
      </c>
      <c r="AF47" s="123"/>
      <c r="AG47" s="22">
        <f t="shared" si="30"/>
        <v>0</v>
      </c>
      <c r="AH47" s="94">
        <f t="shared" si="31"/>
        <v>0</v>
      </c>
      <c r="AI47" s="94" t="e">
        <f t="shared" si="32"/>
        <v>#N/A</v>
      </c>
      <c r="AJ47" s="94" t="e">
        <f t="shared" si="33"/>
        <v>#NUM!</v>
      </c>
      <c r="AK47" s="130">
        <f t="shared" si="34"/>
        <v>0</v>
      </c>
      <c r="AL47" s="131" t="e">
        <f t="shared" si="35"/>
        <v>#N/A</v>
      </c>
    </row>
    <row r="48" spans="1:43" x14ac:dyDescent="0.25">
      <c r="A48" s="132" t="s">
        <v>70</v>
      </c>
      <c r="B48" s="115">
        <v>1500</v>
      </c>
      <c r="C48" s="115">
        <v>0</v>
      </c>
      <c r="D48" s="94">
        <v>240</v>
      </c>
      <c r="E48" s="22">
        <v>48</v>
      </c>
      <c r="F48" s="80">
        <f t="shared" si="22"/>
        <v>0.2</v>
      </c>
      <c r="G48" s="139">
        <f t="shared" si="23"/>
        <v>31.25</v>
      </c>
      <c r="H48" s="22" t="s">
        <v>203</v>
      </c>
      <c r="I48" s="22">
        <v>2</v>
      </c>
      <c r="J48" s="22"/>
      <c r="K48" s="22">
        <f t="shared" si="24"/>
        <v>0</v>
      </c>
      <c r="L48" s="94">
        <f t="shared" si="25"/>
        <v>0</v>
      </c>
      <c r="M48" s="94" t="e">
        <f t="shared" si="26"/>
        <v>#N/A</v>
      </c>
      <c r="N48" s="94" t="e">
        <f t="shared" si="27"/>
        <v>#NUM!</v>
      </c>
      <c r="O48" s="130">
        <f t="shared" si="28"/>
        <v>0</v>
      </c>
      <c r="P48" s="138" t="e">
        <f t="shared" si="29"/>
        <v>#N/A</v>
      </c>
      <c r="W48" s="132" t="s">
        <v>70</v>
      </c>
      <c r="X48" s="115">
        <v>1500</v>
      </c>
      <c r="Y48" s="115">
        <v>144</v>
      </c>
      <c r="Z48" s="94">
        <v>288</v>
      </c>
      <c r="AA48" s="22">
        <v>48</v>
      </c>
      <c r="AB48" s="80">
        <f t="shared" si="4"/>
        <v>0.16666666666666666</v>
      </c>
      <c r="AC48" s="129">
        <v>37.44</v>
      </c>
      <c r="AD48" s="129" t="s">
        <v>204</v>
      </c>
      <c r="AE48" s="22">
        <v>2</v>
      </c>
      <c r="AF48" s="123"/>
      <c r="AG48" s="22">
        <f t="shared" si="30"/>
        <v>0</v>
      </c>
      <c r="AH48" s="94">
        <f t="shared" si="31"/>
        <v>0</v>
      </c>
      <c r="AI48" s="94" t="e">
        <f t="shared" si="32"/>
        <v>#N/A</v>
      </c>
      <c r="AJ48" s="94" t="e">
        <f t="shared" si="33"/>
        <v>#NUM!</v>
      </c>
      <c r="AK48" s="130">
        <f t="shared" si="34"/>
        <v>1</v>
      </c>
      <c r="AL48" s="131" t="e">
        <f t="shared" si="35"/>
        <v>#N/A</v>
      </c>
    </row>
    <row r="49" spans="1:38" x14ac:dyDescent="0.25">
      <c r="A49" s="132" t="s">
        <v>71</v>
      </c>
      <c r="B49" s="115">
        <v>2000</v>
      </c>
      <c r="C49" s="115">
        <v>0</v>
      </c>
      <c r="D49" s="94">
        <v>240</v>
      </c>
      <c r="E49" s="22">
        <v>48</v>
      </c>
      <c r="F49" s="80">
        <f t="shared" si="22"/>
        <v>0.2</v>
      </c>
      <c r="G49" s="139">
        <f t="shared" si="23"/>
        <v>41.669999999999995</v>
      </c>
      <c r="H49" s="22" t="s">
        <v>203</v>
      </c>
      <c r="I49" s="22">
        <v>2</v>
      </c>
      <c r="J49" s="22"/>
      <c r="K49" s="22">
        <f t="shared" si="24"/>
        <v>0</v>
      </c>
      <c r="L49" s="94">
        <f t="shared" si="25"/>
        <v>0</v>
      </c>
      <c r="M49" s="94" t="e">
        <f t="shared" si="26"/>
        <v>#N/A</v>
      </c>
      <c r="N49" s="94" t="e">
        <f t="shared" si="27"/>
        <v>#NUM!</v>
      </c>
      <c r="O49" s="130">
        <f t="shared" si="28"/>
        <v>1</v>
      </c>
      <c r="P49" s="138" t="e">
        <f t="shared" si="29"/>
        <v>#N/A</v>
      </c>
      <c r="W49" s="132" t="s">
        <v>71</v>
      </c>
      <c r="X49" s="115">
        <v>2000</v>
      </c>
      <c r="Y49" s="115">
        <v>144</v>
      </c>
      <c r="Z49" s="94">
        <v>288</v>
      </c>
      <c r="AA49" s="22">
        <v>48</v>
      </c>
      <c r="AB49" s="80">
        <f t="shared" si="4"/>
        <v>0.16666666666666666</v>
      </c>
      <c r="AC49" s="129">
        <v>49.92</v>
      </c>
      <c r="AD49" s="129" t="s">
        <v>204</v>
      </c>
      <c r="AE49" s="22">
        <v>2</v>
      </c>
      <c r="AF49" s="123"/>
      <c r="AG49" s="22">
        <f t="shared" si="30"/>
        <v>0</v>
      </c>
      <c r="AH49" s="94">
        <f t="shared" si="31"/>
        <v>0</v>
      </c>
      <c r="AI49" s="94" t="e">
        <f t="shared" si="32"/>
        <v>#N/A</v>
      </c>
      <c r="AJ49" s="94" t="e">
        <f t="shared" si="33"/>
        <v>#NUM!</v>
      </c>
      <c r="AK49" s="130">
        <f t="shared" si="34"/>
        <v>1</v>
      </c>
      <c r="AL49" s="131" t="e">
        <f t="shared" si="35"/>
        <v>#N/A</v>
      </c>
    </row>
    <row r="50" spans="1:38" x14ac:dyDescent="0.25">
      <c r="A50" s="132" t="s">
        <v>72</v>
      </c>
      <c r="B50" s="115">
        <v>3000</v>
      </c>
      <c r="C50" s="115">
        <v>0</v>
      </c>
      <c r="D50" s="94">
        <v>240</v>
      </c>
      <c r="E50" s="22">
        <v>48</v>
      </c>
      <c r="F50" s="80">
        <f t="shared" si="22"/>
        <v>0.2</v>
      </c>
      <c r="G50" s="139">
        <f t="shared" si="23"/>
        <v>62.5</v>
      </c>
      <c r="H50" s="22" t="s">
        <v>203</v>
      </c>
      <c r="I50" s="22">
        <v>2</v>
      </c>
      <c r="J50" s="22"/>
      <c r="K50" s="22">
        <f t="shared" si="24"/>
        <v>0</v>
      </c>
      <c r="L50" s="94">
        <f t="shared" si="25"/>
        <v>0</v>
      </c>
      <c r="M50" s="94" t="e">
        <f t="shared" si="26"/>
        <v>#N/A</v>
      </c>
      <c r="N50" s="94" t="e">
        <f t="shared" si="27"/>
        <v>#NUM!</v>
      </c>
      <c r="O50" s="130">
        <f t="shared" si="28"/>
        <v>1</v>
      </c>
      <c r="P50" s="138" t="e">
        <f t="shared" si="29"/>
        <v>#N/A</v>
      </c>
      <c r="W50" s="132" t="s">
        <v>72</v>
      </c>
      <c r="X50" s="115">
        <v>3000</v>
      </c>
      <c r="Y50" s="115">
        <v>144</v>
      </c>
      <c r="Z50" s="94">
        <v>288</v>
      </c>
      <c r="AA50" s="22">
        <v>48</v>
      </c>
      <c r="AB50" s="80">
        <f t="shared" si="4"/>
        <v>0.16666666666666666</v>
      </c>
      <c r="AC50" s="129">
        <v>75</v>
      </c>
      <c r="AD50" s="129" t="s">
        <v>204</v>
      </c>
      <c r="AE50" s="22">
        <v>2</v>
      </c>
      <c r="AF50" s="123"/>
      <c r="AG50" s="22">
        <f t="shared" si="30"/>
        <v>0</v>
      </c>
      <c r="AH50" s="94">
        <f t="shared" si="31"/>
        <v>0</v>
      </c>
      <c r="AI50" s="94" t="e">
        <f t="shared" si="32"/>
        <v>#N/A</v>
      </c>
      <c r="AJ50" s="94" t="e">
        <f t="shared" si="33"/>
        <v>#NUM!</v>
      </c>
      <c r="AK50" s="130">
        <f t="shared" si="34"/>
        <v>1</v>
      </c>
      <c r="AL50" s="131" t="e">
        <f t="shared" si="35"/>
        <v>#N/A</v>
      </c>
    </row>
    <row r="51" spans="1:38" x14ac:dyDescent="0.25">
      <c r="A51" s="132" t="s">
        <v>73</v>
      </c>
      <c r="B51" s="115">
        <v>5000</v>
      </c>
      <c r="C51" s="115">
        <v>0</v>
      </c>
      <c r="D51" s="94">
        <v>240</v>
      </c>
      <c r="E51" s="22">
        <v>48</v>
      </c>
      <c r="F51" s="80">
        <f t="shared" si="22"/>
        <v>0.2</v>
      </c>
      <c r="G51" s="139">
        <f t="shared" si="23"/>
        <v>104.17</v>
      </c>
      <c r="H51" s="22" t="s">
        <v>203</v>
      </c>
      <c r="I51" s="22">
        <v>2</v>
      </c>
      <c r="J51" s="22"/>
      <c r="K51" s="22">
        <f t="shared" si="24"/>
        <v>0</v>
      </c>
      <c r="L51" s="94">
        <f t="shared" si="25"/>
        <v>0</v>
      </c>
      <c r="M51" s="94" t="e">
        <f t="shared" si="26"/>
        <v>#N/A</v>
      </c>
      <c r="N51" s="94" t="e">
        <f t="shared" si="27"/>
        <v>#NUM!</v>
      </c>
      <c r="O51" s="130">
        <f t="shared" si="28"/>
        <v>1</v>
      </c>
      <c r="P51" s="138" t="e">
        <f t="shared" si="29"/>
        <v>#N/A</v>
      </c>
      <c r="W51" s="132" t="s">
        <v>73</v>
      </c>
      <c r="X51" s="115">
        <v>5000</v>
      </c>
      <c r="Y51" s="115">
        <v>144</v>
      </c>
      <c r="Z51" s="94">
        <v>288</v>
      </c>
      <c r="AA51" s="22">
        <v>48</v>
      </c>
      <c r="AB51" s="80">
        <f t="shared" si="4"/>
        <v>0.16666666666666666</v>
      </c>
      <c r="AC51" s="129">
        <v>124.8</v>
      </c>
      <c r="AD51" s="129" t="s">
        <v>204</v>
      </c>
      <c r="AE51" s="22">
        <v>2</v>
      </c>
      <c r="AF51" s="123"/>
      <c r="AG51" s="22">
        <f t="shared" si="30"/>
        <v>0</v>
      </c>
      <c r="AH51" s="94">
        <f t="shared" si="31"/>
        <v>0</v>
      </c>
      <c r="AI51" s="94" t="e">
        <f t="shared" si="32"/>
        <v>#N/A</v>
      </c>
      <c r="AJ51" s="94" t="e">
        <f t="shared" si="33"/>
        <v>#NUM!</v>
      </c>
      <c r="AK51" s="130">
        <f t="shared" si="34"/>
        <v>1</v>
      </c>
      <c r="AL51" s="131" t="e">
        <f t="shared" si="35"/>
        <v>#N/A</v>
      </c>
    </row>
    <row r="52" spans="1:38" x14ac:dyDescent="0.25">
      <c r="A52" s="132" t="s">
        <v>74</v>
      </c>
      <c r="B52" s="115">
        <v>7500</v>
      </c>
      <c r="C52" s="115">
        <v>0</v>
      </c>
      <c r="D52" s="94">
        <v>240</v>
      </c>
      <c r="E52" s="22">
        <v>48</v>
      </c>
      <c r="F52" s="80">
        <f t="shared" si="22"/>
        <v>0.2</v>
      </c>
      <c r="G52" s="139">
        <f t="shared" si="23"/>
        <v>156.25</v>
      </c>
      <c r="H52" s="22" t="s">
        <v>203</v>
      </c>
      <c r="I52" s="22">
        <v>2</v>
      </c>
      <c r="J52" s="22"/>
      <c r="K52" s="22">
        <f t="shared" si="24"/>
        <v>0</v>
      </c>
      <c r="L52" s="94">
        <f t="shared" si="25"/>
        <v>0</v>
      </c>
      <c r="M52" s="94" t="e">
        <f t="shared" si="26"/>
        <v>#N/A</v>
      </c>
      <c r="N52" s="94" t="e">
        <f t="shared" si="27"/>
        <v>#NUM!</v>
      </c>
      <c r="O52" s="130">
        <f t="shared" si="28"/>
        <v>1</v>
      </c>
      <c r="P52" s="138" t="e">
        <f t="shared" si="29"/>
        <v>#N/A</v>
      </c>
      <c r="W52" s="132" t="s">
        <v>74</v>
      </c>
      <c r="X52" s="115">
        <v>7500</v>
      </c>
      <c r="Y52" s="115">
        <v>144</v>
      </c>
      <c r="Z52" s="94">
        <v>288</v>
      </c>
      <c r="AA52" s="22">
        <v>48</v>
      </c>
      <c r="AB52" s="80">
        <f t="shared" si="4"/>
        <v>0.16666666666666666</v>
      </c>
      <c r="AC52" s="129">
        <v>187.2</v>
      </c>
      <c r="AD52" s="129" t="s">
        <v>204</v>
      </c>
      <c r="AE52" s="22">
        <v>2</v>
      </c>
      <c r="AF52" s="123"/>
      <c r="AG52" s="22">
        <f t="shared" si="30"/>
        <v>0</v>
      </c>
      <c r="AH52" s="94">
        <f t="shared" si="31"/>
        <v>0</v>
      </c>
      <c r="AI52" s="94" t="e">
        <f t="shared" si="32"/>
        <v>#N/A</v>
      </c>
      <c r="AJ52" s="94" t="e">
        <f t="shared" si="33"/>
        <v>#NUM!</v>
      </c>
      <c r="AK52" s="130">
        <f t="shared" si="34"/>
        <v>1</v>
      </c>
      <c r="AL52" s="131" t="e">
        <f t="shared" si="35"/>
        <v>#N/A</v>
      </c>
    </row>
    <row r="53" spans="1:38" ht="15.75" thickBot="1" x14ac:dyDescent="0.3">
      <c r="A53" s="133" t="s">
        <v>75</v>
      </c>
      <c r="B53" s="134">
        <v>10000</v>
      </c>
      <c r="C53" s="134">
        <v>0</v>
      </c>
      <c r="D53" s="135">
        <v>240</v>
      </c>
      <c r="E53" s="136">
        <v>48</v>
      </c>
      <c r="F53" s="81">
        <f t="shared" si="22"/>
        <v>0.2</v>
      </c>
      <c r="G53" s="140">
        <f t="shared" si="23"/>
        <v>208.34</v>
      </c>
      <c r="H53" s="136" t="s">
        <v>203</v>
      </c>
      <c r="I53" s="22">
        <v>2</v>
      </c>
      <c r="J53" s="22"/>
      <c r="K53" s="22">
        <f t="shared" si="24"/>
        <v>0</v>
      </c>
      <c r="L53" s="94">
        <f t="shared" si="25"/>
        <v>0</v>
      </c>
      <c r="M53" s="94" t="e">
        <f t="shared" si="26"/>
        <v>#N/A</v>
      </c>
      <c r="N53" s="94" t="e">
        <f t="shared" si="27"/>
        <v>#NUM!</v>
      </c>
      <c r="O53" s="130">
        <f t="shared" si="28"/>
        <v>1</v>
      </c>
      <c r="P53" s="138" t="e">
        <f t="shared" si="29"/>
        <v>#N/A</v>
      </c>
      <c r="W53" s="133" t="s">
        <v>75</v>
      </c>
      <c r="X53" s="134">
        <v>10000</v>
      </c>
      <c r="Y53" s="134">
        <v>144</v>
      </c>
      <c r="Z53" s="135">
        <v>288</v>
      </c>
      <c r="AA53" s="136">
        <v>48</v>
      </c>
      <c r="AB53" s="81">
        <f t="shared" si="4"/>
        <v>0.16666666666666666</v>
      </c>
      <c r="AC53" s="129">
        <v>249.6</v>
      </c>
      <c r="AD53" s="129" t="s">
        <v>204</v>
      </c>
      <c r="AE53" s="22">
        <v>2</v>
      </c>
      <c r="AF53" s="123"/>
      <c r="AG53" s="22">
        <f t="shared" si="30"/>
        <v>0</v>
      </c>
      <c r="AH53" s="94">
        <f t="shared" si="31"/>
        <v>0</v>
      </c>
      <c r="AI53" s="94" t="e">
        <f t="shared" si="32"/>
        <v>#N/A</v>
      </c>
      <c r="AJ53" s="94" t="e">
        <f t="shared" si="33"/>
        <v>#NUM!</v>
      </c>
      <c r="AK53" s="130">
        <f t="shared" si="34"/>
        <v>1</v>
      </c>
      <c r="AL53" s="131" t="e">
        <f t="shared" si="35"/>
        <v>#N/A</v>
      </c>
    </row>
    <row r="54" spans="1:38" x14ac:dyDescent="0.25">
      <c r="A54" s="3" t="s">
        <v>63</v>
      </c>
      <c r="B54" s="23">
        <v>50</v>
      </c>
      <c r="C54" s="23">
        <v>0</v>
      </c>
      <c r="D54" s="4">
        <v>240</v>
      </c>
      <c r="E54" s="5">
        <v>48</v>
      </c>
      <c r="F54" s="6">
        <f t="shared" si="7"/>
        <v>0.2</v>
      </c>
      <c r="G54" s="74">
        <f t="shared" si="15"/>
        <v>1.05</v>
      </c>
      <c r="H54" s="5" t="s">
        <v>101</v>
      </c>
      <c r="I54" s="22">
        <v>3</v>
      </c>
      <c r="J54" s="22"/>
      <c r="K54" s="22">
        <f>IF('BB Selector'!$B$12="Three Phase Delta",0,IF(AND($S$7=F54:F54,C54&lt;$S$2,$S$2&lt;=D54),1,0))</f>
        <v>0</v>
      </c>
      <c r="L54" s="9">
        <f t="shared" si="8"/>
        <v>0</v>
      </c>
      <c r="M54" s="9" t="e">
        <f t="shared" si="17"/>
        <v>#N/A</v>
      </c>
      <c r="N54" s="9" t="e">
        <f t="shared" si="18"/>
        <v>#NUM!</v>
      </c>
      <c r="O54" s="55">
        <f t="shared" si="19"/>
        <v>0</v>
      </c>
      <c r="P54" s="56" t="e">
        <f t="shared" si="9"/>
        <v>#N/A</v>
      </c>
      <c r="W54" s="3" t="s">
        <v>63</v>
      </c>
      <c r="X54" s="23">
        <v>50</v>
      </c>
      <c r="Y54" s="23">
        <v>288</v>
      </c>
      <c r="Z54" s="4">
        <v>528</v>
      </c>
      <c r="AA54" s="5">
        <v>48</v>
      </c>
      <c r="AB54" s="6">
        <f t="shared" ref="AB54:AB104" si="36">AA54/Z54</f>
        <v>9.0909090909090912E-2</v>
      </c>
      <c r="AC54" s="34">
        <v>1.1399999999999999</v>
      </c>
      <c r="AD54" s="34" t="s">
        <v>100</v>
      </c>
      <c r="AE54" s="22">
        <v>2</v>
      </c>
      <c r="AG54" s="22">
        <f t="shared" si="20"/>
        <v>0</v>
      </c>
      <c r="AH54" s="9">
        <f t="shared" si="10"/>
        <v>0</v>
      </c>
      <c r="AI54" s="9" t="e">
        <f t="shared" si="11"/>
        <v>#N/A</v>
      </c>
      <c r="AJ54" s="9" t="e">
        <f t="shared" si="12"/>
        <v>#NUM!</v>
      </c>
      <c r="AK54" s="55">
        <f t="shared" si="21"/>
        <v>0</v>
      </c>
      <c r="AL54" s="43" t="e">
        <f t="shared" si="13"/>
        <v>#N/A</v>
      </c>
    </row>
    <row r="55" spans="1:38" x14ac:dyDescent="0.25">
      <c r="A55" s="8" t="s">
        <v>64</v>
      </c>
      <c r="B55" s="18">
        <v>100</v>
      </c>
      <c r="C55" s="18">
        <v>0</v>
      </c>
      <c r="D55" s="9">
        <v>240</v>
      </c>
      <c r="E55" s="10">
        <v>48</v>
      </c>
      <c r="F55" s="11">
        <f t="shared" si="7"/>
        <v>0.2</v>
      </c>
      <c r="G55" s="73">
        <f t="shared" si="15"/>
        <v>2.09</v>
      </c>
      <c r="H55" s="10" t="s">
        <v>101</v>
      </c>
      <c r="I55" s="22">
        <v>3</v>
      </c>
      <c r="J55" s="22"/>
      <c r="K55" s="22">
        <f>IF('BB Selector'!$B$12="Three Phase Delta",0,IF(AND($S$7=F55:F55,C55&lt;$S$2,$S$2&lt;=D55),1,0))</f>
        <v>0</v>
      </c>
      <c r="L55" s="9">
        <f t="shared" si="8"/>
        <v>0</v>
      </c>
      <c r="M55" s="9" t="e">
        <f t="shared" si="17"/>
        <v>#N/A</v>
      </c>
      <c r="N55" s="9" t="e">
        <f t="shared" si="18"/>
        <v>#NUM!</v>
      </c>
      <c r="O55" s="55">
        <f t="shared" si="19"/>
        <v>0</v>
      </c>
      <c r="P55" s="56" t="e">
        <f t="shared" si="9"/>
        <v>#N/A</v>
      </c>
      <c r="W55" s="8" t="s">
        <v>64</v>
      </c>
      <c r="X55" s="18">
        <v>100</v>
      </c>
      <c r="Y55" s="18">
        <v>288</v>
      </c>
      <c r="Z55" s="9">
        <v>528</v>
      </c>
      <c r="AA55" s="10">
        <v>48</v>
      </c>
      <c r="AB55" s="11">
        <f t="shared" si="36"/>
        <v>9.0909090909090912E-2</v>
      </c>
      <c r="AC55" s="34">
        <v>2.29</v>
      </c>
      <c r="AD55" s="34" t="s">
        <v>100</v>
      </c>
      <c r="AE55" s="22">
        <v>2</v>
      </c>
      <c r="AG55" s="22">
        <f t="shared" si="20"/>
        <v>0</v>
      </c>
      <c r="AH55" s="9">
        <f t="shared" si="10"/>
        <v>0</v>
      </c>
      <c r="AI55" s="9" t="e">
        <f t="shared" si="11"/>
        <v>#N/A</v>
      </c>
      <c r="AJ55" s="9" t="e">
        <f t="shared" si="12"/>
        <v>#NUM!</v>
      </c>
      <c r="AK55" s="55">
        <f t="shared" si="21"/>
        <v>0</v>
      </c>
      <c r="AL55" s="43" t="e">
        <f t="shared" si="13"/>
        <v>#N/A</v>
      </c>
    </row>
    <row r="56" spans="1:38" x14ac:dyDescent="0.25">
      <c r="A56" s="8" t="s">
        <v>65</v>
      </c>
      <c r="B56" s="18">
        <v>150</v>
      </c>
      <c r="C56" s="18">
        <v>0</v>
      </c>
      <c r="D56" s="9">
        <v>240</v>
      </c>
      <c r="E56" s="10">
        <v>48</v>
      </c>
      <c r="F56" s="11">
        <f t="shared" si="7"/>
        <v>0.2</v>
      </c>
      <c r="G56" s="73">
        <f t="shared" si="15"/>
        <v>3.13</v>
      </c>
      <c r="H56" s="10" t="s">
        <v>101</v>
      </c>
      <c r="I56" s="22">
        <v>3</v>
      </c>
      <c r="J56" s="22"/>
      <c r="K56" s="22">
        <f>IF('BB Selector'!$B$12="Three Phase Delta",0,IF(AND($S$7=F56:F56,C56&lt;$S$2,$S$2&lt;=D56),1,0))</f>
        <v>0</v>
      </c>
      <c r="L56" s="9">
        <f t="shared" si="8"/>
        <v>0</v>
      </c>
      <c r="M56" s="9" t="e">
        <f t="shared" si="17"/>
        <v>#N/A</v>
      </c>
      <c r="N56" s="9" t="e">
        <f t="shared" si="18"/>
        <v>#NUM!</v>
      </c>
      <c r="O56" s="55">
        <f t="shared" si="19"/>
        <v>0</v>
      </c>
      <c r="P56" s="56" t="e">
        <f t="shared" si="9"/>
        <v>#N/A</v>
      </c>
      <c r="W56" s="8" t="s">
        <v>65</v>
      </c>
      <c r="X56" s="18">
        <v>150</v>
      </c>
      <c r="Y56" s="18">
        <v>288</v>
      </c>
      <c r="Z56" s="9">
        <v>528</v>
      </c>
      <c r="AA56" s="10">
        <v>48</v>
      </c>
      <c r="AB56" s="11">
        <f t="shared" si="36"/>
        <v>9.0909090909090912E-2</v>
      </c>
      <c r="AC56" s="34">
        <v>3.43</v>
      </c>
      <c r="AD56" s="34" t="s">
        <v>100</v>
      </c>
      <c r="AE56" s="22">
        <v>2</v>
      </c>
      <c r="AG56" s="22">
        <f t="shared" si="20"/>
        <v>0</v>
      </c>
      <c r="AH56" s="9">
        <f t="shared" si="10"/>
        <v>0</v>
      </c>
      <c r="AI56" s="9" t="e">
        <f t="shared" si="11"/>
        <v>#N/A</v>
      </c>
      <c r="AJ56" s="9" t="e">
        <f t="shared" si="12"/>
        <v>#NUM!</v>
      </c>
      <c r="AK56" s="55">
        <f t="shared" si="21"/>
        <v>0</v>
      </c>
      <c r="AL56" s="43" t="e">
        <f t="shared" si="13"/>
        <v>#N/A</v>
      </c>
    </row>
    <row r="57" spans="1:38" x14ac:dyDescent="0.25">
      <c r="A57" s="8" t="s">
        <v>66</v>
      </c>
      <c r="B57" s="18">
        <v>250</v>
      </c>
      <c r="C57" s="18">
        <v>0</v>
      </c>
      <c r="D57" s="9">
        <v>240</v>
      </c>
      <c r="E57" s="10">
        <v>48</v>
      </c>
      <c r="F57" s="11">
        <f t="shared" si="7"/>
        <v>0.2</v>
      </c>
      <c r="G57" s="73">
        <f t="shared" si="15"/>
        <v>5.21</v>
      </c>
      <c r="H57" s="10" t="s">
        <v>101</v>
      </c>
      <c r="I57" s="22">
        <v>3</v>
      </c>
      <c r="J57" s="22"/>
      <c r="K57" s="22">
        <f>IF('BB Selector'!$B$12="Three Phase Delta",0,IF(AND($S$7=F57:F57,C57&lt;$S$2,$S$2&lt;=D57),1,0))</f>
        <v>0</v>
      </c>
      <c r="L57" s="9">
        <f t="shared" si="8"/>
        <v>0</v>
      </c>
      <c r="M57" s="9" t="e">
        <f t="shared" si="17"/>
        <v>#N/A</v>
      </c>
      <c r="N57" s="9" t="e">
        <f t="shared" si="18"/>
        <v>#NUM!</v>
      </c>
      <c r="O57" s="55">
        <f t="shared" si="19"/>
        <v>0</v>
      </c>
      <c r="P57" s="56" t="e">
        <f t="shared" si="9"/>
        <v>#N/A</v>
      </c>
      <c r="W57" s="8" t="s">
        <v>66</v>
      </c>
      <c r="X57" s="18">
        <v>250</v>
      </c>
      <c r="Y57" s="18">
        <v>288</v>
      </c>
      <c r="Z57" s="9">
        <v>528</v>
      </c>
      <c r="AA57" s="10">
        <v>48</v>
      </c>
      <c r="AB57" s="11">
        <f t="shared" si="36"/>
        <v>9.0909090909090912E-2</v>
      </c>
      <c r="AC57" s="34">
        <v>5.72</v>
      </c>
      <c r="AD57" s="34" t="s">
        <v>100</v>
      </c>
      <c r="AE57" s="22">
        <v>2</v>
      </c>
      <c r="AG57" s="22">
        <f t="shared" si="20"/>
        <v>0</v>
      </c>
      <c r="AH57" s="9">
        <f t="shared" si="10"/>
        <v>0</v>
      </c>
      <c r="AI57" s="9" t="e">
        <f t="shared" si="11"/>
        <v>#N/A</v>
      </c>
      <c r="AJ57" s="9" t="e">
        <f t="shared" si="12"/>
        <v>#NUM!</v>
      </c>
      <c r="AK57" s="55">
        <f t="shared" si="21"/>
        <v>0</v>
      </c>
      <c r="AL57" s="43" t="e">
        <f t="shared" si="13"/>
        <v>#N/A</v>
      </c>
    </row>
    <row r="58" spans="1:38" x14ac:dyDescent="0.25">
      <c r="A58" s="8" t="s">
        <v>67</v>
      </c>
      <c r="B58" s="18">
        <v>500</v>
      </c>
      <c r="C58" s="18">
        <v>0</v>
      </c>
      <c r="D58" s="9">
        <v>240</v>
      </c>
      <c r="E58" s="10">
        <v>48</v>
      </c>
      <c r="F58" s="11">
        <f t="shared" si="7"/>
        <v>0.2</v>
      </c>
      <c r="G58" s="73">
        <f t="shared" si="15"/>
        <v>10.42</v>
      </c>
      <c r="H58" s="10" t="s">
        <v>101</v>
      </c>
      <c r="I58" s="22">
        <v>3</v>
      </c>
      <c r="J58" s="22"/>
      <c r="K58" s="22">
        <f>IF('BB Selector'!$B$12="Three Phase Delta",0,IF(AND($S$7=F58:F58,C58&lt;$S$2,$S$2&lt;=D58),1,0))</f>
        <v>0</v>
      </c>
      <c r="L58" s="9">
        <f t="shared" si="8"/>
        <v>0</v>
      </c>
      <c r="M58" s="9" t="e">
        <f t="shared" si="17"/>
        <v>#N/A</v>
      </c>
      <c r="N58" s="9" t="e">
        <f t="shared" si="18"/>
        <v>#NUM!</v>
      </c>
      <c r="O58" s="55">
        <f t="shared" si="19"/>
        <v>0</v>
      </c>
      <c r="P58" s="56" t="e">
        <f t="shared" si="9"/>
        <v>#N/A</v>
      </c>
      <c r="W58" s="8" t="s">
        <v>67</v>
      </c>
      <c r="X58" s="18">
        <v>500</v>
      </c>
      <c r="Y58" s="18">
        <v>288</v>
      </c>
      <c r="Z58" s="9">
        <v>528</v>
      </c>
      <c r="AA58" s="10">
        <v>48</v>
      </c>
      <c r="AB58" s="11">
        <f t="shared" si="36"/>
        <v>9.0909090909090912E-2</v>
      </c>
      <c r="AC58" s="34">
        <v>11.44</v>
      </c>
      <c r="AD58" s="34" t="s">
        <v>100</v>
      </c>
      <c r="AE58" s="22">
        <v>2</v>
      </c>
      <c r="AG58" s="22">
        <f t="shared" si="20"/>
        <v>0</v>
      </c>
      <c r="AH58" s="9">
        <f t="shared" si="10"/>
        <v>0</v>
      </c>
      <c r="AI58" s="9" t="e">
        <f t="shared" si="11"/>
        <v>#N/A</v>
      </c>
      <c r="AJ58" s="9" t="e">
        <f t="shared" si="12"/>
        <v>#NUM!</v>
      </c>
      <c r="AK58" s="55">
        <f t="shared" si="21"/>
        <v>0</v>
      </c>
      <c r="AL58" s="43" t="e">
        <f t="shared" si="13"/>
        <v>#N/A</v>
      </c>
    </row>
    <row r="59" spans="1:38" x14ac:dyDescent="0.25">
      <c r="A59" s="8" t="s">
        <v>68</v>
      </c>
      <c r="B59" s="18">
        <v>750</v>
      </c>
      <c r="C59" s="18">
        <v>0</v>
      </c>
      <c r="D59" s="9">
        <v>240</v>
      </c>
      <c r="E59" s="10">
        <v>48</v>
      </c>
      <c r="F59" s="11">
        <f t="shared" si="7"/>
        <v>0.2</v>
      </c>
      <c r="G59" s="73">
        <f t="shared" si="15"/>
        <v>15.629999999999999</v>
      </c>
      <c r="H59" s="10" t="s">
        <v>101</v>
      </c>
      <c r="I59" s="22">
        <v>3</v>
      </c>
      <c r="J59" s="22"/>
      <c r="K59" s="22">
        <f>IF('BB Selector'!$B$12="Three Phase Delta",0,IF(AND($S$7=F59:F59,C59&lt;$S$2,$S$2&lt;=D59),1,0))</f>
        <v>0</v>
      </c>
      <c r="L59" s="9">
        <f t="shared" si="8"/>
        <v>0</v>
      </c>
      <c r="M59" s="9" t="e">
        <f t="shared" si="17"/>
        <v>#N/A</v>
      </c>
      <c r="N59" s="9" t="e">
        <f t="shared" si="18"/>
        <v>#NUM!</v>
      </c>
      <c r="O59" s="55">
        <f t="shared" si="19"/>
        <v>0</v>
      </c>
      <c r="P59" s="56" t="e">
        <f t="shared" si="9"/>
        <v>#N/A</v>
      </c>
      <c r="W59" s="8" t="s">
        <v>68</v>
      </c>
      <c r="X59" s="18">
        <v>750</v>
      </c>
      <c r="Y59" s="18">
        <v>288</v>
      </c>
      <c r="Z59" s="9">
        <v>528</v>
      </c>
      <c r="AA59" s="10">
        <v>48</v>
      </c>
      <c r="AB59" s="11">
        <f t="shared" si="36"/>
        <v>9.0909090909090912E-2</v>
      </c>
      <c r="AC59" s="34">
        <v>17.16</v>
      </c>
      <c r="AD59" s="34" t="s">
        <v>100</v>
      </c>
      <c r="AE59" s="22">
        <v>2</v>
      </c>
      <c r="AG59" s="22">
        <f t="shared" si="20"/>
        <v>0</v>
      </c>
      <c r="AH59" s="9">
        <f t="shared" si="10"/>
        <v>0</v>
      </c>
      <c r="AI59" s="9" t="e">
        <f t="shared" si="11"/>
        <v>#N/A</v>
      </c>
      <c r="AJ59" s="9" t="e">
        <f t="shared" si="12"/>
        <v>#NUM!</v>
      </c>
      <c r="AK59" s="55">
        <f t="shared" si="21"/>
        <v>0</v>
      </c>
      <c r="AL59" s="43" t="e">
        <f t="shared" si="13"/>
        <v>#N/A</v>
      </c>
    </row>
    <row r="60" spans="1:38" x14ac:dyDescent="0.25">
      <c r="A60" s="8" t="s">
        <v>69</v>
      </c>
      <c r="B60" s="18">
        <v>1000</v>
      </c>
      <c r="C60" s="18">
        <v>0</v>
      </c>
      <c r="D60" s="9">
        <v>240</v>
      </c>
      <c r="E60" s="10">
        <v>48</v>
      </c>
      <c r="F60" s="11">
        <f t="shared" si="7"/>
        <v>0.2</v>
      </c>
      <c r="G60" s="73">
        <f t="shared" si="15"/>
        <v>20.84</v>
      </c>
      <c r="H60" s="10" t="s">
        <v>101</v>
      </c>
      <c r="I60" s="22">
        <v>3</v>
      </c>
      <c r="J60" s="22"/>
      <c r="K60" s="22">
        <f>IF('BB Selector'!$B$12="Three Phase Delta",0,IF(AND($S$7=F60:F60,C60&lt;$S$2,$S$2&lt;=D60),1,0))</f>
        <v>0</v>
      </c>
      <c r="L60" s="9">
        <f t="shared" si="8"/>
        <v>0</v>
      </c>
      <c r="M60" s="9" t="e">
        <f t="shared" si="17"/>
        <v>#N/A</v>
      </c>
      <c r="N60" s="9" t="e">
        <f t="shared" si="18"/>
        <v>#NUM!</v>
      </c>
      <c r="O60" s="55">
        <f t="shared" si="19"/>
        <v>0</v>
      </c>
      <c r="P60" s="56" t="e">
        <f t="shared" si="9"/>
        <v>#N/A</v>
      </c>
      <c r="W60" s="8" t="s">
        <v>69</v>
      </c>
      <c r="X60" s="18">
        <v>1000</v>
      </c>
      <c r="Y60" s="18">
        <v>288</v>
      </c>
      <c r="Z60" s="9">
        <v>528</v>
      </c>
      <c r="AA60" s="10">
        <v>48</v>
      </c>
      <c r="AB60" s="11">
        <f t="shared" si="36"/>
        <v>9.0909090909090912E-2</v>
      </c>
      <c r="AC60" s="34">
        <v>22.88</v>
      </c>
      <c r="AD60" s="34" t="s">
        <v>100</v>
      </c>
      <c r="AE60" s="22">
        <v>2</v>
      </c>
      <c r="AG60" s="22">
        <f t="shared" si="20"/>
        <v>0</v>
      </c>
      <c r="AH60" s="9">
        <f t="shared" si="10"/>
        <v>0</v>
      </c>
      <c r="AI60" s="9" t="e">
        <f t="shared" si="11"/>
        <v>#N/A</v>
      </c>
      <c r="AJ60" s="9" t="e">
        <f t="shared" si="12"/>
        <v>#NUM!</v>
      </c>
      <c r="AK60" s="55">
        <f t="shared" si="21"/>
        <v>0</v>
      </c>
      <c r="AL60" s="43" t="e">
        <f t="shared" si="13"/>
        <v>#N/A</v>
      </c>
    </row>
    <row r="61" spans="1:38" x14ac:dyDescent="0.25">
      <c r="A61" s="8" t="s">
        <v>70</v>
      </c>
      <c r="B61" s="18">
        <v>1500</v>
      </c>
      <c r="C61" s="18">
        <v>0</v>
      </c>
      <c r="D61" s="9">
        <v>240</v>
      </c>
      <c r="E61" s="10">
        <v>48</v>
      </c>
      <c r="F61" s="11">
        <f t="shared" si="7"/>
        <v>0.2</v>
      </c>
      <c r="G61" s="73">
        <f t="shared" si="15"/>
        <v>31.25</v>
      </c>
      <c r="H61" s="10" t="s">
        <v>101</v>
      </c>
      <c r="I61" s="22">
        <v>3</v>
      </c>
      <c r="J61" s="22"/>
      <c r="K61" s="22">
        <f>IF('BB Selector'!$B$12="Three Phase Delta",0,IF(AND($S$7=F61:F61,C61&lt;$S$2,$S$2&lt;=D61),1,0))</f>
        <v>0</v>
      </c>
      <c r="L61" s="9">
        <f t="shared" si="8"/>
        <v>0</v>
      </c>
      <c r="M61" s="9" t="e">
        <f t="shared" si="17"/>
        <v>#N/A</v>
      </c>
      <c r="N61" s="9" t="e">
        <f t="shared" si="18"/>
        <v>#NUM!</v>
      </c>
      <c r="O61" s="55">
        <f t="shared" si="19"/>
        <v>0</v>
      </c>
      <c r="P61" s="56" t="e">
        <f t="shared" si="9"/>
        <v>#N/A</v>
      </c>
      <c r="W61" s="8" t="s">
        <v>70</v>
      </c>
      <c r="X61" s="18">
        <v>1500</v>
      </c>
      <c r="Y61" s="18">
        <v>288</v>
      </c>
      <c r="Z61" s="9">
        <v>528</v>
      </c>
      <c r="AA61" s="10">
        <v>48</v>
      </c>
      <c r="AB61" s="11">
        <f t="shared" si="36"/>
        <v>9.0909090909090912E-2</v>
      </c>
      <c r="AC61" s="34">
        <v>34.32</v>
      </c>
      <c r="AD61" s="34" t="s">
        <v>100</v>
      </c>
      <c r="AE61" s="22">
        <v>2</v>
      </c>
      <c r="AG61" s="22">
        <f t="shared" si="20"/>
        <v>0</v>
      </c>
      <c r="AH61" s="9">
        <f t="shared" si="10"/>
        <v>0</v>
      </c>
      <c r="AI61" s="9" t="e">
        <f t="shared" si="11"/>
        <v>#N/A</v>
      </c>
      <c r="AJ61" s="9" t="e">
        <f t="shared" si="12"/>
        <v>#NUM!</v>
      </c>
      <c r="AK61" s="55">
        <f t="shared" si="21"/>
        <v>0</v>
      </c>
      <c r="AL61" s="43" t="e">
        <f t="shared" si="13"/>
        <v>#N/A</v>
      </c>
    </row>
    <row r="62" spans="1:38" x14ac:dyDescent="0.25">
      <c r="A62" s="8" t="s">
        <v>71</v>
      </c>
      <c r="B62" s="18">
        <v>2000</v>
      </c>
      <c r="C62" s="18">
        <v>0</v>
      </c>
      <c r="D62" s="9">
        <v>240</v>
      </c>
      <c r="E62" s="10">
        <v>48</v>
      </c>
      <c r="F62" s="11">
        <f t="shared" si="7"/>
        <v>0.2</v>
      </c>
      <c r="G62" s="73">
        <f t="shared" si="15"/>
        <v>41.669999999999995</v>
      </c>
      <c r="H62" s="10" t="s">
        <v>101</v>
      </c>
      <c r="I62" s="22">
        <v>3</v>
      </c>
      <c r="J62" s="22"/>
      <c r="K62" s="22">
        <f>IF('BB Selector'!$B$12="Three Phase Delta",0,IF(AND($S$7=F62:F62,C62&lt;$S$2,$S$2&lt;=D62),1,0))</f>
        <v>0</v>
      </c>
      <c r="L62" s="9">
        <f t="shared" si="8"/>
        <v>0</v>
      </c>
      <c r="M62" s="9" t="e">
        <f t="shared" si="17"/>
        <v>#N/A</v>
      </c>
      <c r="N62" s="9" t="e">
        <f t="shared" si="18"/>
        <v>#NUM!</v>
      </c>
      <c r="O62" s="55">
        <f t="shared" si="19"/>
        <v>1</v>
      </c>
      <c r="P62" s="56" t="e">
        <f t="shared" si="9"/>
        <v>#N/A</v>
      </c>
      <c r="W62" s="8" t="s">
        <v>71</v>
      </c>
      <c r="X62" s="18">
        <v>2000</v>
      </c>
      <c r="Y62" s="18">
        <v>288</v>
      </c>
      <c r="Z62" s="9">
        <v>528</v>
      </c>
      <c r="AA62" s="10">
        <v>48</v>
      </c>
      <c r="AB62" s="11">
        <f t="shared" si="36"/>
        <v>9.0909090909090912E-2</v>
      </c>
      <c r="AC62" s="34">
        <v>45.76</v>
      </c>
      <c r="AD62" s="34" t="s">
        <v>100</v>
      </c>
      <c r="AE62" s="22">
        <v>2</v>
      </c>
      <c r="AG62" s="22">
        <f t="shared" si="20"/>
        <v>0</v>
      </c>
      <c r="AH62" s="9">
        <f t="shared" si="10"/>
        <v>0</v>
      </c>
      <c r="AI62" s="9" t="e">
        <f t="shared" si="11"/>
        <v>#N/A</v>
      </c>
      <c r="AJ62" s="9" t="e">
        <f t="shared" si="12"/>
        <v>#NUM!</v>
      </c>
      <c r="AK62" s="55">
        <f t="shared" si="21"/>
        <v>1</v>
      </c>
      <c r="AL62" s="43" t="e">
        <f t="shared" si="13"/>
        <v>#N/A</v>
      </c>
    </row>
    <row r="63" spans="1:38" x14ac:dyDescent="0.25">
      <c r="A63" s="8" t="s">
        <v>72</v>
      </c>
      <c r="B63" s="18">
        <v>3000</v>
      </c>
      <c r="C63" s="18">
        <v>0</v>
      </c>
      <c r="D63" s="9">
        <v>240</v>
      </c>
      <c r="E63" s="10">
        <v>48</v>
      </c>
      <c r="F63" s="11">
        <f t="shared" si="7"/>
        <v>0.2</v>
      </c>
      <c r="G63" s="73">
        <f t="shared" si="15"/>
        <v>62.5</v>
      </c>
      <c r="H63" s="10" t="s">
        <v>101</v>
      </c>
      <c r="I63" s="22">
        <v>3</v>
      </c>
      <c r="J63" s="22"/>
      <c r="K63" s="22">
        <f>IF('BB Selector'!$B$12="Three Phase Delta",0,IF(AND($S$7=F63:F63,C63&lt;$S$2,$S$2&lt;=D63),1,0))</f>
        <v>0</v>
      </c>
      <c r="L63" s="9">
        <f t="shared" si="8"/>
        <v>0</v>
      </c>
      <c r="M63" s="9" t="e">
        <f t="shared" si="17"/>
        <v>#N/A</v>
      </c>
      <c r="N63" s="9" t="e">
        <f t="shared" si="18"/>
        <v>#NUM!</v>
      </c>
      <c r="O63" s="55">
        <f t="shared" si="19"/>
        <v>1</v>
      </c>
      <c r="P63" s="56" t="e">
        <f t="shared" si="9"/>
        <v>#N/A</v>
      </c>
      <c r="W63" s="8" t="s">
        <v>72</v>
      </c>
      <c r="X63" s="18">
        <v>3000</v>
      </c>
      <c r="Y63" s="18">
        <v>288</v>
      </c>
      <c r="Z63" s="9">
        <v>528</v>
      </c>
      <c r="AA63" s="10">
        <v>48</v>
      </c>
      <c r="AB63" s="11">
        <f t="shared" si="36"/>
        <v>9.0909090909090912E-2</v>
      </c>
      <c r="AC63" s="34">
        <v>68.75</v>
      </c>
      <c r="AD63" s="34" t="s">
        <v>100</v>
      </c>
      <c r="AE63" s="22">
        <v>2</v>
      </c>
      <c r="AG63" s="22">
        <f t="shared" si="20"/>
        <v>0</v>
      </c>
      <c r="AH63" s="9">
        <f t="shared" si="10"/>
        <v>0</v>
      </c>
      <c r="AI63" s="9" t="e">
        <f t="shared" si="11"/>
        <v>#N/A</v>
      </c>
      <c r="AJ63" s="9" t="e">
        <f t="shared" si="12"/>
        <v>#NUM!</v>
      </c>
      <c r="AK63" s="55">
        <f t="shared" si="21"/>
        <v>1</v>
      </c>
      <c r="AL63" s="43" t="e">
        <f t="shared" si="13"/>
        <v>#N/A</v>
      </c>
    </row>
    <row r="64" spans="1:38" x14ac:dyDescent="0.25">
      <c r="A64" s="8" t="s">
        <v>73</v>
      </c>
      <c r="B64" s="18">
        <v>5000</v>
      </c>
      <c r="C64" s="18">
        <v>0</v>
      </c>
      <c r="D64" s="9">
        <v>240</v>
      </c>
      <c r="E64" s="10">
        <v>48</v>
      </c>
      <c r="F64" s="11">
        <f t="shared" si="7"/>
        <v>0.2</v>
      </c>
      <c r="G64" s="73">
        <f t="shared" si="15"/>
        <v>104.17</v>
      </c>
      <c r="H64" s="10" t="s">
        <v>101</v>
      </c>
      <c r="I64" s="22">
        <v>3</v>
      </c>
      <c r="J64" s="22"/>
      <c r="K64" s="22">
        <f>IF('BB Selector'!$B$12="Three Phase Delta",0,IF(AND($S$7=F64:F64,C64&lt;$S$2,$S$2&lt;=D64),1,0))</f>
        <v>0</v>
      </c>
      <c r="L64" s="9">
        <f t="shared" si="8"/>
        <v>0</v>
      </c>
      <c r="M64" s="9" t="e">
        <f t="shared" si="17"/>
        <v>#N/A</v>
      </c>
      <c r="N64" s="9" t="e">
        <f t="shared" si="18"/>
        <v>#NUM!</v>
      </c>
      <c r="O64" s="55">
        <f t="shared" si="19"/>
        <v>1</v>
      </c>
      <c r="P64" s="56" t="e">
        <f t="shared" si="9"/>
        <v>#N/A</v>
      </c>
      <c r="W64" s="8" t="s">
        <v>73</v>
      </c>
      <c r="X64" s="18">
        <v>5000</v>
      </c>
      <c r="Y64" s="18">
        <v>288</v>
      </c>
      <c r="Z64" s="9">
        <v>528</v>
      </c>
      <c r="AA64" s="10">
        <v>48</v>
      </c>
      <c r="AB64" s="11">
        <f t="shared" si="36"/>
        <v>9.0909090909090912E-2</v>
      </c>
      <c r="AC64" s="34">
        <v>114.4</v>
      </c>
      <c r="AD64" s="34" t="s">
        <v>100</v>
      </c>
      <c r="AE64" s="22">
        <v>2</v>
      </c>
      <c r="AG64" s="22">
        <f t="shared" si="20"/>
        <v>0</v>
      </c>
      <c r="AH64" s="9">
        <f t="shared" si="10"/>
        <v>0</v>
      </c>
      <c r="AI64" s="9" t="e">
        <f t="shared" si="11"/>
        <v>#N/A</v>
      </c>
      <c r="AJ64" s="9" t="e">
        <f t="shared" si="12"/>
        <v>#NUM!</v>
      </c>
      <c r="AK64" s="55">
        <f t="shared" si="21"/>
        <v>1</v>
      </c>
      <c r="AL64" s="43" t="e">
        <f t="shared" si="13"/>
        <v>#N/A</v>
      </c>
    </row>
    <row r="65" spans="1:38" x14ac:dyDescent="0.25">
      <c r="A65" s="8" t="s">
        <v>74</v>
      </c>
      <c r="B65" s="18">
        <v>7500</v>
      </c>
      <c r="C65" s="18">
        <v>0</v>
      </c>
      <c r="D65" s="9">
        <v>240</v>
      </c>
      <c r="E65" s="10">
        <v>48</v>
      </c>
      <c r="F65" s="11">
        <f t="shared" si="7"/>
        <v>0.2</v>
      </c>
      <c r="G65" s="73">
        <f t="shared" si="15"/>
        <v>156.25</v>
      </c>
      <c r="H65" s="10" t="s">
        <v>101</v>
      </c>
      <c r="I65" s="22">
        <v>3</v>
      </c>
      <c r="J65" s="22"/>
      <c r="K65" s="22">
        <f>IF('BB Selector'!$B$12="Three Phase Delta",0,IF(AND($S$7=F65:F65,C65&lt;$S$2,$S$2&lt;=D65),1,0))</f>
        <v>0</v>
      </c>
      <c r="L65" s="9">
        <f t="shared" si="8"/>
        <v>0</v>
      </c>
      <c r="M65" s="9" t="e">
        <f t="shared" si="17"/>
        <v>#N/A</v>
      </c>
      <c r="N65" s="9" t="e">
        <f t="shared" si="18"/>
        <v>#NUM!</v>
      </c>
      <c r="O65" s="55">
        <f t="shared" si="19"/>
        <v>1</v>
      </c>
      <c r="P65" s="56" t="e">
        <f t="shared" si="9"/>
        <v>#N/A</v>
      </c>
      <c r="W65" s="8" t="s">
        <v>74</v>
      </c>
      <c r="X65" s="18">
        <v>7500</v>
      </c>
      <c r="Y65" s="18">
        <v>288</v>
      </c>
      <c r="Z65" s="9">
        <v>528</v>
      </c>
      <c r="AA65" s="10">
        <v>48</v>
      </c>
      <c r="AB65" s="11">
        <f t="shared" si="36"/>
        <v>9.0909090909090912E-2</v>
      </c>
      <c r="AC65" s="34">
        <v>171.6</v>
      </c>
      <c r="AD65" s="34" t="s">
        <v>100</v>
      </c>
      <c r="AE65" s="22">
        <v>2</v>
      </c>
      <c r="AG65" s="22">
        <f t="shared" si="20"/>
        <v>0</v>
      </c>
      <c r="AH65" s="9">
        <f t="shared" si="10"/>
        <v>0</v>
      </c>
      <c r="AI65" s="9" t="e">
        <f t="shared" si="11"/>
        <v>#N/A</v>
      </c>
      <c r="AJ65" s="9" t="e">
        <f t="shared" si="12"/>
        <v>#NUM!</v>
      </c>
      <c r="AK65" s="55">
        <f t="shared" si="21"/>
        <v>1</v>
      </c>
      <c r="AL65" s="43" t="e">
        <f t="shared" si="13"/>
        <v>#N/A</v>
      </c>
    </row>
    <row r="66" spans="1:38" ht="15.75" thickBot="1" x14ac:dyDescent="0.3">
      <c r="A66" s="13" t="s">
        <v>75</v>
      </c>
      <c r="B66" s="24">
        <v>10000</v>
      </c>
      <c r="C66" s="24">
        <v>0</v>
      </c>
      <c r="D66" s="14">
        <v>240</v>
      </c>
      <c r="E66" s="15">
        <v>48</v>
      </c>
      <c r="F66" s="16">
        <f t="shared" si="7"/>
        <v>0.2</v>
      </c>
      <c r="G66" s="75">
        <f t="shared" si="15"/>
        <v>208.34</v>
      </c>
      <c r="H66" s="15" t="s">
        <v>101</v>
      </c>
      <c r="I66" s="22">
        <v>3</v>
      </c>
      <c r="J66" s="22"/>
      <c r="K66" s="22">
        <f>IF('BB Selector'!$B$12="Three Phase Delta",0,IF(AND($S$7=F66:F66,C66&lt;$S$2,$S$2&lt;=D66),1,0))</f>
        <v>0</v>
      </c>
      <c r="L66" s="9">
        <f t="shared" si="8"/>
        <v>0</v>
      </c>
      <c r="M66" s="9" t="e">
        <f t="shared" si="17"/>
        <v>#N/A</v>
      </c>
      <c r="N66" s="9" t="e">
        <f t="shared" si="18"/>
        <v>#NUM!</v>
      </c>
      <c r="O66" s="55">
        <f t="shared" si="19"/>
        <v>1</v>
      </c>
      <c r="P66" s="56" t="e">
        <f t="shared" si="9"/>
        <v>#N/A</v>
      </c>
      <c r="W66" s="13" t="s">
        <v>75</v>
      </c>
      <c r="X66" s="24">
        <v>10000</v>
      </c>
      <c r="Y66" s="24">
        <v>288</v>
      </c>
      <c r="Z66" s="14">
        <v>528</v>
      </c>
      <c r="AA66" s="15">
        <v>48</v>
      </c>
      <c r="AB66" s="16">
        <f t="shared" si="36"/>
        <v>9.0909090909090912E-2</v>
      </c>
      <c r="AC66" s="34">
        <v>228.8</v>
      </c>
      <c r="AD66" s="34" t="s">
        <v>100</v>
      </c>
      <c r="AE66" s="22">
        <v>2</v>
      </c>
      <c r="AG66" s="22">
        <f t="shared" si="20"/>
        <v>0</v>
      </c>
      <c r="AH66" s="9">
        <f t="shared" si="10"/>
        <v>0</v>
      </c>
      <c r="AI66" s="9" t="e">
        <f t="shared" si="11"/>
        <v>#N/A</v>
      </c>
      <c r="AJ66" s="9" t="e">
        <f t="shared" si="12"/>
        <v>#NUM!</v>
      </c>
      <c r="AK66" s="55">
        <f t="shared" si="21"/>
        <v>1</v>
      </c>
      <c r="AL66" s="43" t="e">
        <f t="shared" si="13"/>
        <v>#N/A</v>
      </c>
    </row>
    <row r="67" spans="1:38" x14ac:dyDescent="0.25">
      <c r="A67" s="3" t="s">
        <v>63</v>
      </c>
      <c r="B67" s="23">
        <v>50</v>
      </c>
      <c r="C67" s="23">
        <v>240</v>
      </c>
      <c r="D67" s="4">
        <v>480</v>
      </c>
      <c r="E67" s="5">
        <v>24</v>
      </c>
      <c r="F67" s="6">
        <f t="shared" si="7"/>
        <v>0.05</v>
      </c>
      <c r="G67" s="74">
        <f t="shared" si="15"/>
        <v>2.09</v>
      </c>
      <c r="H67" s="5" t="s">
        <v>102</v>
      </c>
      <c r="I67" s="22">
        <v>2</v>
      </c>
      <c r="J67" s="22"/>
      <c r="K67" s="22">
        <f t="shared" si="16"/>
        <v>0</v>
      </c>
      <c r="L67" s="9">
        <f t="shared" si="8"/>
        <v>0</v>
      </c>
      <c r="M67" s="9" t="e">
        <f t="shared" si="17"/>
        <v>#N/A</v>
      </c>
      <c r="N67" s="9" t="e">
        <f t="shared" si="18"/>
        <v>#NUM!</v>
      </c>
      <c r="O67" s="55">
        <f t="shared" si="19"/>
        <v>0</v>
      </c>
      <c r="P67" s="56" t="e">
        <f t="shared" si="9"/>
        <v>#N/A</v>
      </c>
      <c r="W67" s="3" t="s">
        <v>76</v>
      </c>
      <c r="X67" s="23">
        <v>50</v>
      </c>
      <c r="Y67" s="23">
        <v>136</v>
      </c>
      <c r="Z67" s="4">
        <v>272</v>
      </c>
      <c r="AA67" s="5">
        <v>32</v>
      </c>
      <c r="AB67" s="6">
        <v>0.13300000000000001</v>
      </c>
      <c r="AC67" s="34">
        <v>1.56</v>
      </c>
      <c r="AD67" s="34" t="s">
        <v>99</v>
      </c>
      <c r="AE67" s="22">
        <v>2</v>
      </c>
      <c r="AG67" s="22">
        <f t="shared" si="20"/>
        <v>0</v>
      </c>
      <c r="AH67" s="9">
        <f t="shared" si="10"/>
        <v>0</v>
      </c>
      <c r="AI67" s="9" t="e">
        <f t="shared" si="11"/>
        <v>#N/A</v>
      </c>
      <c r="AJ67" s="9" t="e">
        <f t="shared" si="12"/>
        <v>#NUM!</v>
      </c>
      <c r="AK67" s="55">
        <f t="shared" si="21"/>
        <v>0</v>
      </c>
      <c r="AL67" s="43" t="e">
        <f t="shared" si="13"/>
        <v>#N/A</v>
      </c>
    </row>
    <row r="68" spans="1:38" x14ac:dyDescent="0.25">
      <c r="A68" s="8" t="s">
        <v>64</v>
      </c>
      <c r="B68" s="18">
        <v>100</v>
      </c>
      <c r="C68" s="18">
        <v>240</v>
      </c>
      <c r="D68" s="9">
        <v>480</v>
      </c>
      <c r="E68" s="10">
        <v>24</v>
      </c>
      <c r="F68" s="11">
        <f t="shared" si="7"/>
        <v>0.05</v>
      </c>
      <c r="G68" s="73">
        <f t="shared" si="15"/>
        <v>4.17</v>
      </c>
      <c r="H68" s="10" t="s">
        <v>102</v>
      </c>
      <c r="I68" s="22">
        <v>2</v>
      </c>
      <c r="J68" s="22"/>
      <c r="K68" s="22">
        <f t="shared" si="16"/>
        <v>0</v>
      </c>
      <c r="L68" s="9">
        <f t="shared" si="8"/>
        <v>0</v>
      </c>
      <c r="M68" s="9" t="e">
        <f t="shared" si="17"/>
        <v>#N/A</v>
      </c>
      <c r="N68" s="9" t="e">
        <f t="shared" si="18"/>
        <v>#NUM!</v>
      </c>
      <c r="O68" s="55">
        <f t="shared" si="19"/>
        <v>0</v>
      </c>
      <c r="P68" s="56" t="e">
        <f t="shared" si="9"/>
        <v>#N/A</v>
      </c>
      <c r="W68" s="8" t="s">
        <v>77</v>
      </c>
      <c r="X68" s="18">
        <v>100</v>
      </c>
      <c r="Y68" s="18">
        <v>136</v>
      </c>
      <c r="Z68" s="9">
        <v>272</v>
      </c>
      <c r="AA68" s="10">
        <v>32</v>
      </c>
      <c r="AB68" s="11">
        <v>0.13300000000000001</v>
      </c>
      <c r="AC68" s="34">
        <v>3.13</v>
      </c>
      <c r="AD68" s="34" t="s">
        <v>99</v>
      </c>
      <c r="AE68" s="22">
        <v>2</v>
      </c>
      <c r="AG68" s="22">
        <f t="shared" si="20"/>
        <v>0</v>
      </c>
      <c r="AH68" s="9">
        <f t="shared" si="10"/>
        <v>0</v>
      </c>
      <c r="AI68" s="9" t="e">
        <f t="shared" si="11"/>
        <v>#N/A</v>
      </c>
      <c r="AJ68" s="9" t="e">
        <f t="shared" si="12"/>
        <v>#NUM!</v>
      </c>
      <c r="AK68" s="55">
        <f t="shared" si="21"/>
        <v>0</v>
      </c>
      <c r="AL68" s="43" t="e">
        <f t="shared" si="13"/>
        <v>#N/A</v>
      </c>
    </row>
    <row r="69" spans="1:38" x14ac:dyDescent="0.25">
      <c r="A69" s="8" t="s">
        <v>65</v>
      </c>
      <c r="B69" s="18">
        <v>150</v>
      </c>
      <c r="C69" s="18">
        <v>240</v>
      </c>
      <c r="D69" s="9">
        <v>480</v>
      </c>
      <c r="E69" s="10">
        <v>24</v>
      </c>
      <c r="F69" s="11">
        <f t="shared" si="7"/>
        <v>0.05</v>
      </c>
      <c r="G69" s="73">
        <f t="shared" si="15"/>
        <v>6.25</v>
      </c>
      <c r="H69" s="10" t="s">
        <v>102</v>
      </c>
      <c r="I69" s="22">
        <v>2</v>
      </c>
      <c r="J69" s="22"/>
      <c r="K69" s="22">
        <f t="shared" si="16"/>
        <v>0</v>
      </c>
      <c r="L69" s="9">
        <f t="shared" si="8"/>
        <v>0</v>
      </c>
      <c r="M69" s="9" t="e">
        <f t="shared" si="17"/>
        <v>#N/A</v>
      </c>
      <c r="N69" s="9" t="e">
        <f t="shared" si="18"/>
        <v>#NUM!</v>
      </c>
      <c r="O69" s="55">
        <f t="shared" si="19"/>
        <v>0</v>
      </c>
      <c r="P69" s="56" t="e">
        <f t="shared" si="9"/>
        <v>#N/A</v>
      </c>
      <c r="W69" s="8" t="s">
        <v>78</v>
      </c>
      <c r="X69" s="18">
        <v>150</v>
      </c>
      <c r="Y69" s="18">
        <v>136</v>
      </c>
      <c r="Z69" s="9">
        <v>272</v>
      </c>
      <c r="AA69" s="10">
        <v>32</v>
      </c>
      <c r="AB69" s="11">
        <v>0.13300000000000001</v>
      </c>
      <c r="AC69" s="34">
        <v>4.6900000000000004</v>
      </c>
      <c r="AD69" s="34" t="s">
        <v>99</v>
      </c>
      <c r="AE69" s="22">
        <v>2</v>
      </c>
      <c r="AG69" s="22">
        <f t="shared" si="20"/>
        <v>0</v>
      </c>
      <c r="AH69" s="9">
        <f t="shared" si="10"/>
        <v>0</v>
      </c>
      <c r="AI69" s="9" t="e">
        <f t="shared" si="11"/>
        <v>#N/A</v>
      </c>
      <c r="AJ69" s="9" t="e">
        <f t="shared" si="12"/>
        <v>#NUM!</v>
      </c>
      <c r="AK69" s="55">
        <f t="shared" si="21"/>
        <v>0</v>
      </c>
      <c r="AL69" s="43" t="e">
        <f t="shared" si="13"/>
        <v>#N/A</v>
      </c>
    </row>
    <row r="70" spans="1:38" x14ac:dyDescent="0.25">
      <c r="A70" s="8" t="s">
        <v>66</v>
      </c>
      <c r="B70" s="18">
        <v>250</v>
      </c>
      <c r="C70" s="18">
        <v>240</v>
      </c>
      <c r="D70" s="9">
        <v>480</v>
      </c>
      <c r="E70" s="10">
        <v>24</v>
      </c>
      <c r="F70" s="11">
        <f t="shared" si="7"/>
        <v>0.05</v>
      </c>
      <c r="G70" s="73">
        <f t="shared" si="15"/>
        <v>10.42</v>
      </c>
      <c r="H70" s="10" t="s">
        <v>102</v>
      </c>
      <c r="I70" s="22">
        <v>2</v>
      </c>
      <c r="J70" s="22"/>
      <c r="K70" s="22">
        <f t="shared" si="16"/>
        <v>0</v>
      </c>
      <c r="L70" s="9">
        <f t="shared" si="8"/>
        <v>0</v>
      </c>
      <c r="M70" s="9" t="e">
        <f t="shared" si="17"/>
        <v>#N/A</v>
      </c>
      <c r="N70" s="9" t="e">
        <f t="shared" si="18"/>
        <v>#NUM!</v>
      </c>
      <c r="O70" s="55">
        <f t="shared" si="19"/>
        <v>0</v>
      </c>
      <c r="P70" s="56" t="e">
        <f t="shared" si="9"/>
        <v>#N/A</v>
      </c>
      <c r="W70" s="8" t="s">
        <v>79</v>
      </c>
      <c r="X70" s="18">
        <v>250</v>
      </c>
      <c r="Y70" s="18">
        <v>136</v>
      </c>
      <c r="Z70" s="9">
        <v>272</v>
      </c>
      <c r="AA70" s="10">
        <v>32</v>
      </c>
      <c r="AB70" s="11">
        <v>0.13300000000000001</v>
      </c>
      <c r="AC70" s="34">
        <v>7.81</v>
      </c>
      <c r="AD70" s="34" t="s">
        <v>99</v>
      </c>
      <c r="AE70" s="22">
        <v>2</v>
      </c>
      <c r="AG70" s="22">
        <f t="shared" si="20"/>
        <v>0</v>
      </c>
      <c r="AH70" s="9">
        <f t="shared" si="10"/>
        <v>0</v>
      </c>
      <c r="AI70" s="9" t="e">
        <f t="shared" si="11"/>
        <v>#N/A</v>
      </c>
      <c r="AJ70" s="9" t="e">
        <f t="shared" si="12"/>
        <v>#NUM!</v>
      </c>
      <c r="AK70" s="55">
        <f t="shared" si="21"/>
        <v>0</v>
      </c>
      <c r="AL70" s="43" t="e">
        <f t="shared" si="13"/>
        <v>#N/A</v>
      </c>
    </row>
    <row r="71" spans="1:38" x14ac:dyDescent="0.25">
      <c r="A71" s="8" t="s">
        <v>67</v>
      </c>
      <c r="B71" s="18">
        <v>500</v>
      </c>
      <c r="C71" s="18">
        <v>240</v>
      </c>
      <c r="D71" s="9">
        <v>480</v>
      </c>
      <c r="E71" s="10">
        <v>24</v>
      </c>
      <c r="F71" s="11">
        <f t="shared" si="7"/>
        <v>0.05</v>
      </c>
      <c r="G71" s="73">
        <f t="shared" si="15"/>
        <v>20.84</v>
      </c>
      <c r="H71" s="10" t="s">
        <v>102</v>
      </c>
      <c r="I71" s="22">
        <v>2</v>
      </c>
      <c r="J71" s="22"/>
      <c r="K71" s="22">
        <f t="shared" si="16"/>
        <v>0</v>
      </c>
      <c r="L71" s="9">
        <f t="shared" si="8"/>
        <v>0</v>
      </c>
      <c r="M71" s="9" t="e">
        <f t="shared" si="17"/>
        <v>#N/A</v>
      </c>
      <c r="N71" s="9" t="e">
        <f t="shared" si="18"/>
        <v>#NUM!</v>
      </c>
      <c r="O71" s="55">
        <f t="shared" si="19"/>
        <v>0</v>
      </c>
      <c r="P71" s="56" t="e">
        <f t="shared" si="9"/>
        <v>#N/A</v>
      </c>
      <c r="W71" s="8" t="s">
        <v>80</v>
      </c>
      <c r="X71" s="18">
        <v>500</v>
      </c>
      <c r="Y71" s="18">
        <v>136</v>
      </c>
      <c r="Z71" s="9">
        <v>272</v>
      </c>
      <c r="AA71" s="10">
        <v>32</v>
      </c>
      <c r="AB71" s="11">
        <v>0.13300000000000001</v>
      </c>
      <c r="AC71" s="34">
        <v>15.63</v>
      </c>
      <c r="AD71" s="34" t="s">
        <v>99</v>
      </c>
      <c r="AE71" s="22">
        <v>2</v>
      </c>
      <c r="AG71" s="22">
        <f t="shared" si="20"/>
        <v>0</v>
      </c>
      <c r="AH71" s="9">
        <f t="shared" si="10"/>
        <v>0</v>
      </c>
      <c r="AI71" s="9" t="e">
        <f t="shared" si="11"/>
        <v>#N/A</v>
      </c>
      <c r="AJ71" s="9" t="e">
        <f t="shared" si="12"/>
        <v>#NUM!</v>
      </c>
      <c r="AK71" s="55">
        <f t="shared" si="21"/>
        <v>0</v>
      </c>
      <c r="AL71" s="43" t="e">
        <f t="shared" si="13"/>
        <v>#N/A</v>
      </c>
    </row>
    <row r="72" spans="1:38" x14ac:dyDescent="0.25">
      <c r="A72" s="8" t="s">
        <v>68</v>
      </c>
      <c r="B72" s="18">
        <v>750</v>
      </c>
      <c r="C72" s="18">
        <v>240</v>
      </c>
      <c r="D72" s="9">
        <v>480</v>
      </c>
      <c r="E72" s="10">
        <v>24</v>
      </c>
      <c r="F72" s="11">
        <f t="shared" si="7"/>
        <v>0.05</v>
      </c>
      <c r="G72" s="73">
        <f t="shared" si="15"/>
        <v>31.25</v>
      </c>
      <c r="H72" s="10" t="s">
        <v>102</v>
      </c>
      <c r="I72" s="22">
        <v>2</v>
      </c>
      <c r="J72" s="22"/>
      <c r="K72" s="22">
        <f t="shared" si="16"/>
        <v>0</v>
      </c>
      <c r="L72" s="9">
        <f t="shared" si="8"/>
        <v>0</v>
      </c>
      <c r="M72" s="9" t="e">
        <f t="shared" si="17"/>
        <v>#N/A</v>
      </c>
      <c r="N72" s="9" t="e">
        <f t="shared" si="18"/>
        <v>#NUM!</v>
      </c>
      <c r="O72" s="55">
        <f t="shared" si="19"/>
        <v>0</v>
      </c>
      <c r="P72" s="56" t="e">
        <f t="shared" si="9"/>
        <v>#N/A</v>
      </c>
      <c r="W72" s="8" t="s">
        <v>81</v>
      </c>
      <c r="X72" s="18">
        <v>750</v>
      </c>
      <c r="Y72" s="18">
        <v>136</v>
      </c>
      <c r="Z72" s="9">
        <v>272</v>
      </c>
      <c r="AA72" s="10">
        <v>32</v>
      </c>
      <c r="AB72" s="11">
        <v>0.13300000000000001</v>
      </c>
      <c r="AC72" s="34">
        <v>23.44</v>
      </c>
      <c r="AD72" s="34" t="s">
        <v>99</v>
      </c>
      <c r="AE72" s="22">
        <v>2</v>
      </c>
      <c r="AG72" s="22">
        <f t="shared" si="20"/>
        <v>0</v>
      </c>
      <c r="AH72" s="9">
        <f t="shared" si="10"/>
        <v>0</v>
      </c>
      <c r="AI72" s="9" t="e">
        <f t="shared" si="11"/>
        <v>#N/A</v>
      </c>
      <c r="AJ72" s="9" t="e">
        <f t="shared" si="12"/>
        <v>#NUM!</v>
      </c>
      <c r="AK72" s="55">
        <f t="shared" si="21"/>
        <v>0</v>
      </c>
      <c r="AL72" s="43" t="e">
        <f t="shared" si="13"/>
        <v>#N/A</v>
      </c>
    </row>
    <row r="73" spans="1:38" x14ac:dyDescent="0.25">
      <c r="A73" s="8" t="s">
        <v>69</v>
      </c>
      <c r="B73" s="18">
        <v>1000</v>
      </c>
      <c r="C73" s="18">
        <v>240</v>
      </c>
      <c r="D73" s="9">
        <v>480</v>
      </c>
      <c r="E73" s="10">
        <v>24</v>
      </c>
      <c r="F73" s="11">
        <f t="shared" si="7"/>
        <v>0.05</v>
      </c>
      <c r="G73" s="73">
        <f t="shared" si="15"/>
        <v>41.669999999999995</v>
      </c>
      <c r="H73" s="10" t="s">
        <v>102</v>
      </c>
      <c r="I73" s="22">
        <v>2</v>
      </c>
      <c r="J73" s="22"/>
      <c r="K73" s="22">
        <f t="shared" si="16"/>
        <v>0</v>
      </c>
      <c r="L73" s="9">
        <f t="shared" si="8"/>
        <v>0</v>
      </c>
      <c r="M73" s="9" t="e">
        <f t="shared" si="17"/>
        <v>#N/A</v>
      </c>
      <c r="N73" s="9" t="e">
        <f t="shared" si="18"/>
        <v>#NUM!</v>
      </c>
      <c r="O73" s="55">
        <f t="shared" si="19"/>
        <v>1</v>
      </c>
      <c r="P73" s="56" t="e">
        <f t="shared" si="9"/>
        <v>#N/A</v>
      </c>
      <c r="W73" s="8" t="s">
        <v>82</v>
      </c>
      <c r="X73" s="18">
        <v>1000</v>
      </c>
      <c r="Y73" s="18">
        <v>136</v>
      </c>
      <c r="Z73" s="9">
        <v>272</v>
      </c>
      <c r="AA73" s="10">
        <v>32</v>
      </c>
      <c r="AB73" s="11">
        <v>0.13300000000000001</v>
      </c>
      <c r="AC73" s="34">
        <v>31.25</v>
      </c>
      <c r="AD73" s="34" t="s">
        <v>99</v>
      </c>
      <c r="AE73" s="22">
        <v>2</v>
      </c>
      <c r="AG73" s="22">
        <f t="shared" si="20"/>
        <v>0</v>
      </c>
      <c r="AH73" s="9">
        <f t="shared" si="10"/>
        <v>0</v>
      </c>
      <c r="AI73" s="9" t="e">
        <f t="shared" si="11"/>
        <v>#N/A</v>
      </c>
      <c r="AJ73" s="9" t="e">
        <f t="shared" si="12"/>
        <v>#NUM!</v>
      </c>
      <c r="AK73" s="55">
        <f t="shared" si="21"/>
        <v>0</v>
      </c>
      <c r="AL73" s="43" t="e">
        <f t="shared" si="13"/>
        <v>#N/A</v>
      </c>
    </row>
    <row r="74" spans="1:38" x14ac:dyDescent="0.25">
      <c r="A74" s="8" t="s">
        <v>70</v>
      </c>
      <c r="B74" s="18">
        <v>1500</v>
      </c>
      <c r="C74" s="18">
        <v>240</v>
      </c>
      <c r="D74" s="9">
        <v>480</v>
      </c>
      <c r="E74" s="10">
        <v>24</v>
      </c>
      <c r="F74" s="11">
        <f t="shared" si="7"/>
        <v>0.05</v>
      </c>
      <c r="G74" s="73">
        <f t="shared" si="15"/>
        <v>62.5</v>
      </c>
      <c r="H74" s="10" t="s">
        <v>102</v>
      </c>
      <c r="I74" s="22">
        <v>2</v>
      </c>
      <c r="J74" s="22"/>
      <c r="K74" s="22">
        <f t="shared" si="16"/>
        <v>0</v>
      </c>
      <c r="L74" s="9">
        <f t="shared" si="8"/>
        <v>0</v>
      </c>
      <c r="M74" s="9" t="e">
        <f t="shared" si="17"/>
        <v>#N/A</v>
      </c>
      <c r="N74" s="9" t="e">
        <f t="shared" si="18"/>
        <v>#NUM!</v>
      </c>
      <c r="O74" s="55">
        <f t="shared" si="19"/>
        <v>1</v>
      </c>
      <c r="P74" s="56" t="e">
        <f t="shared" si="9"/>
        <v>#N/A</v>
      </c>
      <c r="W74" s="8" t="s">
        <v>83</v>
      </c>
      <c r="X74" s="18">
        <v>1500</v>
      </c>
      <c r="Y74" s="18">
        <v>136</v>
      </c>
      <c r="Z74" s="9">
        <v>272</v>
      </c>
      <c r="AA74" s="10">
        <v>32</v>
      </c>
      <c r="AB74" s="11">
        <v>0.13300000000000001</v>
      </c>
      <c r="AC74" s="34">
        <v>46.88</v>
      </c>
      <c r="AD74" s="34" t="s">
        <v>99</v>
      </c>
      <c r="AE74" s="22">
        <v>2</v>
      </c>
      <c r="AG74" s="22">
        <f t="shared" si="20"/>
        <v>0</v>
      </c>
      <c r="AH74" s="9">
        <f t="shared" si="10"/>
        <v>0</v>
      </c>
      <c r="AI74" s="9" t="e">
        <f t="shared" si="11"/>
        <v>#N/A</v>
      </c>
      <c r="AJ74" s="9" t="e">
        <f t="shared" si="12"/>
        <v>#NUM!</v>
      </c>
      <c r="AK74" s="55">
        <f t="shared" si="21"/>
        <v>1</v>
      </c>
      <c r="AL74" s="43" t="e">
        <f t="shared" si="13"/>
        <v>#N/A</v>
      </c>
    </row>
    <row r="75" spans="1:38" x14ac:dyDescent="0.25">
      <c r="A75" s="8" t="s">
        <v>71</v>
      </c>
      <c r="B75" s="18">
        <v>2000</v>
      </c>
      <c r="C75" s="18">
        <v>240</v>
      </c>
      <c r="D75" s="9">
        <v>480</v>
      </c>
      <c r="E75" s="10">
        <v>24</v>
      </c>
      <c r="F75" s="11">
        <f t="shared" si="7"/>
        <v>0.05</v>
      </c>
      <c r="G75" s="73">
        <f t="shared" si="15"/>
        <v>83.34</v>
      </c>
      <c r="H75" s="10" t="s">
        <v>102</v>
      </c>
      <c r="I75" s="22">
        <v>2</v>
      </c>
      <c r="J75" s="22"/>
      <c r="K75" s="22">
        <f t="shared" si="16"/>
        <v>0</v>
      </c>
      <c r="L75" s="9">
        <f t="shared" si="8"/>
        <v>0</v>
      </c>
      <c r="M75" s="9" t="e">
        <f t="shared" si="17"/>
        <v>#N/A</v>
      </c>
      <c r="N75" s="9" t="e">
        <f t="shared" si="18"/>
        <v>#NUM!</v>
      </c>
      <c r="O75" s="55">
        <f t="shared" si="19"/>
        <v>1</v>
      </c>
      <c r="P75" s="56" t="e">
        <f t="shared" si="9"/>
        <v>#N/A</v>
      </c>
      <c r="W75" s="8" t="s">
        <v>84</v>
      </c>
      <c r="X75" s="18">
        <v>2000</v>
      </c>
      <c r="Y75" s="18">
        <v>136</v>
      </c>
      <c r="Z75" s="9">
        <v>272</v>
      </c>
      <c r="AA75" s="10">
        <v>32</v>
      </c>
      <c r="AB75" s="11">
        <v>0.13300000000000001</v>
      </c>
      <c r="AC75" s="34">
        <v>62.5</v>
      </c>
      <c r="AD75" s="34" t="s">
        <v>99</v>
      </c>
      <c r="AE75" s="22">
        <v>2</v>
      </c>
      <c r="AG75" s="22">
        <f t="shared" si="20"/>
        <v>0</v>
      </c>
      <c r="AH75" s="9">
        <f t="shared" si="10"/>
        <v>0</v>
      </c>
      <c r="AI75" s="9" t="e">
        <f t="shared" si="11"/>
        <v>#N/A</v>
      </c>
      <c r="AJ75" s="9" t="e">
        <f t="shared" si="12"/>
        <v>#NUM!</v>
      </c>
      <c r="AK75" s="55">
        <f t="shared" si="21"/>
        <v>1</v>
      </c>
      <c r="AL75" s="43" t="e">
        <f t="shared" si="13"/>
        <v>#N/A</v>
      </c>
    </row>
    <row r="76" spans="1:38" x14ac:dyDescent="0.25">
      <c r="A76" s="8" t="s">
        <v>72</v>
      </c>
      <c r="B76" s="18">
        <v>3000</v>
      </c>
      <c r="C76" s="18">
        <v>240</v>
      </c>
      <c r="D76" s="9">
        <v>480</v>
      </c>
      <c r="E76" s="10">
        <v>24</v>
      </c>
      <c r="F76" s="11">
        <f t="shared" si="7"/>
        <v>0.05</v>
      </c>
      <c r="G76" s="73">
        <f t="shared" si="15"/>
        <v>125</v>
      </c>
      <c r="H76" s="10" t="s">
        <v>102</v>
      </c>
      <c r="I76" s="22">
        <v>2</v>
      </c>
      <c r="J76" s="22"/>
      <c r="K76" s="22">
        <f t="shared" si="16"/>
        <v>0</v>
      </c>
      <c r="L76" s="9">
        <f t="shared" si="8"/>
        <v>0</v>
      </c>
      <c r="M76" s="9" t="e">
        <f t="shared" si="17"/>
        <v>#N/A</v>
      </c>
      <c r="N76" s="9" t="e">
        <f t="shared" si="18"/>
        <v>#NUM!</v>
      </c>
      <c r="O76" s="55">
        <f t="shared" si="19"/>
        <v>1</v>
      </c>
      <c r="P76" s="56" t="e">
        <f t="shared" si="9"/>
        <v>#N/A</v>
      </c>
      <c r="W76" s="8" t="s">
        <v>85</v>
      </c>
      <c r="X76" s="18">
        <v>3000</v>
      </c>
      <c r="Y76" s="18">
        <v>136</v>
      </c>
      <c r="Z76" s="9">
        <v>272</v>
      </c>
      <c r="AA76" s="10">
        <v>32</v>
      </c>
      <c r="AB76" s="11">
        <v>0.13300000000000001</v>
      </c>
      <c r="AC76" s="34">
        <v>93.75</v>
      </c>
      <c r="AD76" s="34" t="s">
        <v>99</v>
      </c>
      <c r="AE76" s="22">
        <v>2</v>
      </c>
      <c r="AG76" s="22">
        <f t="shared" si="20"/>
        <v>0</v>
      </c>
      <c r="AH76" s="9">
        <f t="shared" si="10"/>
        <v>0</v>
      </c>
      <c r="AI76" s="9" t="e">
        <f>IF($AP$14=AA76,1,0)</f>
        <v>#N/A</v>
      </c>
      <c r="AJ76" s="9" t="e">
        <f t="shared" si="12"/>
        <v>#NUM!</v>
      </c>
      <c r="AK76" s="55">
        <f t="shared" si="21"/>
        <v>1</v>
      </c>
      <c r="AL76" s="43" t="e">
        <f t="shared" si="13"/>
        <v>#N/A</v>
      </c>
    </row>
    <row r="77" spans="1:38" x14ac:dyDescent="0.25">
      <c r="A77" s="8" t="s">
        <v>73</v>
      </c>
      <c r="B77" s="18">
        <v>5000</v>
      </c>
      <c r="C77" s="18">
        <v>240</v>
      </c>
      <c r="D77" s="9">
        <v>480</v>
      </c>
      <c r="E77" s="10">
        <v>24</v>
      </c>
      <c r="F77" s="11">
        <f t="shared" si="7"/>
        <v>0.05</v>
      </c>
      <c r="G77" s="73">
        <f t="shared" si="15"/>
        <v>208.34</v>
      </c>
      <c r="H77" s="10" t="s">
        <v>102</v>
      </c>
      <c r="I77" s="22">
        <v>2</v>
      </c>
      <c r="J77" s="22"/>
      <c r="K77" s="22">
        <f t="shared" si="16"/>
        <v>0</v>
      </c>
      <c r="L77" s="9">
        <f t="shared" si="8"/>
        <v>0</v>
      </c>
      <c r="M77" s="9" t="e">
        <f t="shared" si="17"/>
        <v>#N/A</v>
      </c>
      <c r="N77" s="9" t="e">
        <f t="shared" si="18"/>
        <v>#NUM!</v>
      </c>
      <c r="O77" s="55">
        <f t="shared" si="19"/>
        <v>1</v>
      </c>
      <c r="P77" s="56" t="e">
        <f t="shared" si="9"/>
        <v>#N/A</v>
      </c>
      <c r="W77" s="8" t="s">
        <v>86</v>
      </c>
      <c r="X77" s="18">
        <v>5000</v>
      </c>
      <c r="Y77" s="18">
        <v>136</v>
      </c>
      <c r="Z77" s="9">
        <v>272</v>
      </c>
      <c r="AA77" s="10">
        <v>32</v>
      </c>
      <c r="AB77" s="11">
        <v>0.13300000000000001</v>
      </c>
      <c r="AC77" s="34">
        <v>156.25</v>
      </c>
      <c r="AD77" s="34" t="s">
        <v>99</v>
      </c>
      <c r="AE77" s="22">
        <v>2</v>
      </c>
      <c r="AG77" s="22">
        <f t="shared" si="20"/>
        <v>0</v>
      </c>
      <c r="AH77" s="9">
        <f t="shared" si="10"/>
        <v>0</v>
      </c>
      <c r="AI77" s="9" t="e">
        <f t="shared" si="11"/>
        <v>#N/A</v>
      </c>
      <c r="AJ77" s="9" t="e">
        <f t="shared" si="12"/>
        <v>#NUM!</v>
      </c>
      <c r="AK77" s="55">
        <f t="shared" si="21"/>
        <v>1</v>
      </c>
      <c r="AL77" s="43" t="e">
        <f t="shared" si="13"/>
        <v>#N/A</v>
      </c>
    </row>
    <row r="78" spans="1:38" x14ac:dyDescent="0.25">
      <c r="A78" s="8" t="s">
        <v>74</v>
      </c>
      <c r="B78" s="18">
        <v>7500</v>
      </c>
      <c r="C78" s="18">
        <v>240</v>
      </c>
      <c r="D78" s="9">
        <v>480</v>
      </c>
      <c r="E78" s="10">
        <v>24</v>
      </c>
      <c r="F78" s="11">
        <f t="shared" si="7"/>
        <v>0.05</v>
      </c>
      <c r="G78" s="73">
        <f t="shared" si="15"/>
        <v>312.5</v>
      </c>
      <c r="H78" s="10" t="s">
        <v>102</v>
      </c>
      <c r="I78" s="22">
        <v>2</v>
      </c>
      <c r="J78" s="22"/>
      <c r="K78" s="22">
        <f t="shared" si="16"/>
        <v>0</v>
      </c>
      <c r="L78" s="9">
        <f t="shared" si="8"/>
        <v>0</v>
      </c>
      <c r="M78" s="9" t="e">
        <f t="shared" si="17"/>
        <v>#N/A</v>
      </c>
      <c r="N78" s="9" t="e">
        <f t="shared" si="18"/>
        <v>#NUM!</v>
      </c>
      <c r="O78" s="55">
        <f t="shared" si="19"/>
        <v>1</v>
      </c>
      <c r="P78" s="56" t="e">
        <f t="shared" si="9"/>
        <v>#N/A</v>
      </c>
      <c r="W78" s="8" t="s">
        <v>87</v>
      </c>
      <c r="X78" s="18">
        <v>7500</v>
      </c>
      <c r="Y78" s="18">
        <v>136</v>
      </c>
      <c r="Z78" s="9">
        <v>272</v>
      </c>
      <c r="AA78" s="10">
        <v>32</v>
      </c>
      <c r="AB78" s="11">
        <v>0.13300000000000001</v>
      </c>
      <c r="AC78" s="34">
        <v>234.38</v>
      </c>
      <c r="AD78" s="34" t="s">
        <v>99</v>
      </c>
      <c r="AE78" s="22">
        <v>2</v>
      </c>
      <c r="AG78" s="22">
        <f t="shared" si="20"/>
        <v>0</v>
      </c>
      <c r="AH78" s="9">
        <f t="shared" si="10"/>
        <v>0</v>
      </c>
      <c r="AI78" s="9" t="e">
        <f t="shared" si="11"/>
        <v>#N/A</v>
      </c>
      <c r="AJ78" s="9" t="e">
        <f t="shared" si="12"/>
        <v>#NUM!</v>
      </c>
      <c r="AK78" s="55">
        <f t="shared" si="21"/>
        <v>1</v>
      </c>
      <c r="AL78" s="43" t="e">
        <f t="shared" si="13"/>
        <v>#N/A</v>
      </c>
    </row>
    <row r="79" spans="1:38" ht="15.75" thickBot="1" x14ac:dyDescent="0.3">
      <c r="A79" s="13" t="s">
        <v>75</v>
      </c>
      <c r="B79" s="24">
        <v>10000</v>
      </c>
      <c r="C79" s="24">
        <v>240</v>
      </c>
      <c r="D79" s="14">
        <v>480</v>
      </c>
      <c r="E79" s="15">
        <v>24</v>
      </c>
      <c r="F79" s="16">
        <f t="shared" ref="F79:F129" si="37">E79/D79</f>
        <v>0.05</v>
      </c>
      <c r="G79" s="75">
        <f t="shared" ref="G79:G110" si="38">ROUNDUP(B79/E79,2)</f>
        <v>416.67</v>
      </c>
      <c r="H79" s="15" t="s">
        <v>102</v>
      </c>
      <c r="I79" s="22">
        <v>2</v>
      </c>
      <c r="J79" s="22"/>
      <c r="K79" s="22">
        <f t="shared" ref="K79:K110" si="39">IF(AND($S$7=F79:F79,C79&lt;$S$2,$S$2&lt;=D79),1,0)</f>
        <v>0</v>
      </c>
      <c r="L79" s="9">
        <f t="shared" si="8"/>
        <v>0</v>
      </c>
      <c r="M79" s="9" t="e">
        <f t="shared" ref="M79:M110" si="40">IF($T$14=E79,1,0)</f>
        <v>#N/A</v>
      </c>
      <c r="N79" s="9" t="e">
        <f t="shared" ref="N79:N110" si="41">IF($S$19&lt;=B79,1,0)</f>
        <v>#NUM!</v>
      </c>
      <c r="O79" s="55">
        <f t="shared" ref="O79:O110" si="42">IF($S$4&lt;=G79,1,0)</f>
        <v>1</v>
      </c>
      <c r="P79" s="56" t="e">
        <f t="shared" si="9"/>
        <v>#N/A</v>
      </c>
      <c r="W79" s="13" t="s">
        <v>88</v>
      </c>
      <c r="X79" s="24">
        <v>10000</v>
      </c>
      <c r="Y79" s="24">
        <v>136</v>
      </c>
      <c r="Z79" s="14">
        <v>272</v>
      </c>
      <c r="AA79" s="15">
        <v>32</v>
      </c>
      <c r="AB79" s="16">
        <v>0.13300000000000001</v>
      </c>
      <c r="AC79" s="34">
        <v>312.5</v>
      </c>
      <c r="AD79" s="34" t="s">
        <v>99</v>
      </c>
      <c r="AE79" s="22">
        <v>2</v>
      </c>
      <c r="AG79" s="22">
        <f t="shared" ref="AG79:AG105" si="43">IF(AND($AO$7=AB79:AB79,Y79&lt;$AO$2,$AO$2&lt;=Z79),1,0)</f>
        <v>0</v>
      </c>
      <c r="AH79" s="9">
        <f t="shared" si="10"/>
        <v>0</v>
      </c>
      <c r="AI79" s="9" t="e">
        <f t="shared" si="11"/>
        <v>#N/A</v>
      </c>
      <c r="AJ79" s="9" t="e">
        <f t="shared" si="12"/>
        <v>#NUM!</v>
      </c>
      <c r="AK79" s="55">
        <f t="shared" ref="AK79:AK105" si="44">IF($AO$4&lt;=AC79,1,0)</f>
        <v>1</v>
      </c>
      <c r="AL79" s="43" t="e">
        <f t="shared" si="13"/>
        <v>#N/A</v>
      </c>
    </row>
    <row r="80" spans="1:38" x14ac:dyDescent="0.25">
      <c r="A80" s="3" t="s">
        <v>63</v>
      </c>
      <c r="B80" s="23">
        <v>50</v>
      </c>
      <c r="C80" s="23">
        <v>240</v>
      </c>
      <c r="D80" s="4">
        <v>480</v>
      </c>
      <c r="E80" s="5">
        <v>48</v>
      </c>
      <c r="F80" s="6">
        <f t="shared" si="37"/>
        <v>0.1</v>
      </c>
      <c r="G80" s="74">
        <f t="shared" si="38"/>
        <v>1.05</v>
      </c>
      <c r="H80" s="5" t="s">
        <v>97</v>
      </c>
      <c r="I80" s="22">
        <v>2</v>
      </c>
      <c r="J80" s="22"/>
      <c r="K80" s="22">
        <f t="shared" si="39"/>
        <v>0</v>
      </c>
      <c r="L80" s="9">
        <f t="shared" ref="L80:L131" si="45">IF(AND($S$7=F80,$U$3="Boost"),1,0)</f>
        <v>0</v>
      </c>
      <c r="M80" s="9" t="e">
        <f t="shared" si="40"/>
        <v>#N/A</v>
      </c>
      <c r="N80" s="9" t="e">
        <f t="shared" si="41"/>
        <v>#NUM!</v>
      </c>
      <c r="O80" s="55">
        <f t="shared" si="42"/>
        <v>0</v>
      </c>
      <c r="P80" s="56" t="e">
        <f t="shared" ref="P80:P143" si="46">IF($S$1=1,IF(SUM(K80:O80)=5,1,0),0)</f>
        <v>#N/A</v>
      </c>
      <c r="W80" s="3" t="s">
        <v>76</v>
      </c>
      <c r="X80" s="23">
        <v>50</v>
      </c>
      <c r="Y80" s="23">
        <v>136</v>
      </c>
      <c r="Z80" s="4">
        <v>272</v>
      </c>
      <c r="AA80" s="5">
        <v>16</v>
      </c>
      <c r="AB80" s="19">
        <f>AA80/Z80</f>
        <v>5.8823529411764705E-2</v>
      </c>
      <c r="AC80" s="34">
        <v>3.34</v>
      </c>
      <c r="AD80" s="34" t="s">
        <v>98</v>
      </c>
      <c r="AE80" s="22">
        <v>2</v>
      </c>
      <c r="AG80" s="22">
        <f t="shared" si="43"/>
        <v>0</v>
      </c>
      <c r="AH80" s="9">
        <f t="shared" ref="AH80:AH105" si="47">IF(AND($AO$7=AB80,$U$3="Buck"),1,0)</f>
        <v>0</v>
      </c>
      <c r="AI80" s="9" t="e">
        <f t="shared" ref="AI80:AI105" si="48">IF($AP$14=AA80,1,0)</f>
        <v>#N/A</v>
      </c>
      <c r="AJ80" s="9" t="e">
        <f t="shared" ref="AJ80:AJ105" si="49">IF($AO$19&lt;=X80,1,0)</f>
        <v>#NUM!</v>
      </c>
      <c r="AK80" s="55">
        <f t="shared" si="44"/>
        <v>0</v>
      </c>
      <c r="AL80" s="43" t="e">
        <f t="shared" ref="AL80:AL105" si="50">IF($S$1=1,IF(SUM(AG80:AK80)=5,1,0),0)</f>
        <v>#N/A</v>
      </c>
    </row>
    <row r="81" spans="1:38" x14ac:dyDescent="0.25">
      <c r="A81" s="8" t="s">
        <v>64</v>
      </c>
      <c r="B81" s="18">
        <v>100</v>
      </c>
      <c r="C81" s="18">
        <v>240</v>
      </c>
      <c r="D81" s="9">
        <v>480</v>
      </c>
      <c r="E81" s="10">
        <v>48</v>
      </c>
      <c r="F81" s="11">
        <f t="shared" si="37"/>
        <v>0.1</v>
      </c>
      <c r="G81" s="73">
        <f t="shared" si="38"/>
        <v>2.09</v>
      </c>
      <c r="H81" s="10" t="s">
        <v>97</v>
      </c>
      <c r="I81" s="22">
        <v>2</v>
      </c>
      <c r="J81" s="22"/>
      <c r="K81" s="22">
        <f t="shared" si="39"/>
        <v>0</v>
      </c>
      <c r="L81" s="9">
        <f t="shared" si="45"/>
        <v>0</v>
      </c>
      <c r="M81" s="9" t="e">
        <f t="shared" si="40"/>
        <v>#N/A</v>
      </c>
      <c r="N81" s="9" t="e">
        <f t="shared" si="41"/>
        <v>#NUM!</v>
      </c>
      <c r="O81" s="55">
        <f t="shared" si="42"/>
        <v>0</v>
      </c>
      <c r="P81" s="56" t="e">
        <f t="shared" si="46"/>
        <v>#N/A</v>
      </c>
      <c r="W81" s="8" t="s">
        <v>77</v>
      </c>
      <c r="X81" s="18">
        <v>100</v>
      </c>
      <c r="Y81" s="18">
        <v>136</v>
      </c>
      <c r="Z81" s="9">
        <v>272</v>
      </c>
      <c r="AA81" s="10">
        <v>16</v>
      </c>
      <c r="AB81" s="20">
        <f t="shared" si="36"/>
        <v>5.8823529411764705E-2</v>
      </c>
      <c r="AC81" s="34">
        <v>6.68</v>
      </c>
      <c r="AD81" s="34" t="s">
        <v>98</v>
      </c>
      <c r="AE81" s="22">
        <v>2</v>
      </c>
      <c r="AG81" s="22">
        <f t="shared" si="43"/>
        <v>0</v>
      </c>
      <c r="AH81" s="9">
        <f t="shared" si="47"/>
        <v>0</v>
      </c>
      <c r="AI81" s="9" t="e">
        <f t="shared" si="48"/>
        <v>#N/A</v>
      </c>
      <c r="AJ81" s="9" t="e">
        <f t="shared" si="49"/>
        <v>#NUM!</v>
      </c>
      <c r="AK81" s="55">
        <f t="shared" si="44"/>
        <v>0</v>
      </c>
      <c r="AL81" s="43" t="e">
        <f t="shared" si="50"/>
        <v>#N/A</v>
      </c>
    </row>
    <row r="82" spans="1:38" x14ac:dyDescent="0.25">
      <c r="A82" s="8" t="s">
        <v>65</v>
      </c>
      <c r="B82" s="18">
        <v>150</v>
      </c>
      <c r="C82" s="18">
        <v>240</v>
      </c>
      <c r="D82" s="9">
        <v>480</v>
      </c>
      <c r="E82" s="10">
        <v>48</v>
      </c>
      <c r="F82" s="11">
        <f t="shared" si="37"/>
        <v>0.1</v>
      </c>
      <c r="G82" s="73">
        <f t="shared" si="38"/>
        <v>3.13</v>
      </c>
      <c r="H82" s="10" t="s">
        <v>97</v>
      </c>
      <c r="I82" s="22">
        <v>2</v>
      </c>
      <c r="J82" s="22"/>
      <c r="K82" s="22">
        <f t="shared" si="39"/>
        <v>0</v>
      </c>
      <c r="L82" s="9">
        <f t="shared" si="45"/>
        <v>0</v>
      </c>
      <c r="M82" s="9" t="e">
        <f t="shared" si="40"/>
        <v>#N/A</v>
      </c>
      <c r="N82" s="9" t="e">
        <f t="shared" si="41"/>
        <v>#NUM!</v>
      </c>
      <c r="O82" s="55">
        <f t="shared" si="42"/>
        <v>0</v>
      </c>
      <c r="P82" s="56" t="e">
        <f t="shared" si="46"/>
        <v>#N/A</v>
      </c>
      <c r="W82" s="8" t="s">
        <v>78</v>
      </c>
      <c r="X82" s="18">
        <v>150</v>
      </c>
      <c r="Y82" s="18">
        <v>136</v>
      </c>
      <c r="Z82" s="9">
        <v>272</v>
      </c>
      <c r="AA82" s="10">
        <v>16</v>
      </c>
      <c r="AB82" s="20">
        <f t="shared" si="36"/>
        <v>5.8823529411764705E-2</v>
      </c>
      <c r="AC82" s="34">
        <v>10.02</v>
      </c>
      <c r="AD82" s="34" t="s">
        <v>98</v>
      </c>
      <c r="AE82" s="22">
        <v>2</v>
      </c>
      <c r="AG82" s="22">
        <f t="shared" si="43"/>
        <v>0</v>
      </c>
      <c r="AH82" s="9">
        <f t="shared" si="47"/>
        <v>0</v>
      </c>
      <c r="AI82" s="9" t="e">
        <f t="shared" si="48"/>
        <v>#N/A</v>
      </c>
      <c r="AJ82" s="9" t="e">
        <f t="shared" si="49"/>
        <v>#NUM!</v>
      </c>
      <c r="AK82" s="55">
        <f t="shared" si="44"/>
        <v>0</v>
      </c>
      <c r="AL82" s="43" t="e">
        <f t="shared" si="50"/>
        <v>#N/A</v>
      </c>
    </row>
    <row r="83" spans="1:38" x14ac:dyDescent="0.25">
      <c r="A83" s="8" t="s">
        <v>66</v>
      </c>
      <c r="B83" s="18">
        <v>250</v>
      </c>
      <c r="C83" s="18">
        <v>240</v>
      </c>
      <c r="D83" s="9">
        <v>480</v>
      </c>
      <c r="E83" s="10">
        <v>48</v>
      </c>
      <c r="F83" s="11">
        <f t="shared" si="37"/>
        <v>0.1</v>
      </c>
      <c r="G83" s="73">
        <f t="shared" si="38"/>
        <v>5.21</v>
      </c>
      <c r="H83" s="10" t="s">
        <v>97</v>
      </c>
      <c r="I83" s="22">
        <v>2</v>
      </c>
      <c r="J83" s="22"/>
      <c r="K83" s="22">
        <f t="shared" si="39"/>
        <v>0</v>
      </c>
      <c r="L83" s="9">
        <f t="shared" si="45"/>
        <v>0</v>
      </c>
      <c r="M83" s="9" t="e">
        <f t="shared" si="40"/>
        <v>#N/A</v>
      </c>
      <c r="N83" s="9" t="e">
        <f t="shared" si="41"/>
        <v>#NUM!</v>
      </c>
      <c r="O83" s="55">
        <f t="shared" si="42"/>
        <v>0</v>
      </c>
      <c r="P83" s="56" t="e">
        <f t="shared" si="46"/>
        <v>#N/A</v>
      </c>
      <c r="W83" s="8" t="s">
        <v>79</v>
      </c>
      <c r="X83" s="18">
        <v>250</v>
      </c>
      <c r="Y83" s="18">
        <v>136</v>
      </c>
      <c r="Z83" s="9">
        <v>272</v>
      </c>
      <c r="AA83" s="10">
        <v>16</v>
      </c>
      <c r="AB83" s="20">
        <f t="shared" si="36"/>
        <v>5.8823529411764705E-2</v>
      </c>
      <c r="AC83" s="34">
        <v>16.690000000000001</v>
      </c>
      <c r="AD83" s="34" t="s">
        <v>98</v>
      </c>
      <c r="AE83" s="22">
        <v>2</v>
      </c>
      <c r="AG83" s="22">
        <f t="shared" si="43"/>
        <v>0</v>
      </c>
      <c r="AH83" s="9">
        <f t="shared" si="47"/>
        <v>0</v>
      </c>
      <c r="AI83" s="9" t="e">
        <f t="shared" si="48"/>
        <v>#N/A</v>
      </c>
      <c r="AJ83" s="9" t="e">
        <f t="shared" si="49"/>
        <v>#NUM!</v>
      </c>
      <c r="AK83" s="55">
        <f t="shared" si="44"/>
        <v>0</v>
      </c>
      <c r="AL83" s="43" t="e">
        <f t="shared" si="50"/>
        <v>#N/A</v>
      </c>
    </row>
    <row r="84" spans="1:38" x14ac:dyDescent="0.25">
      <c r="A84" s="8" t="s">
        <v>67</v>
      </c>
      <c r="B84" s="18">
        <v>500</v>
      </c>
      <c r="C84" s="18">
        <v>240</v>
      </c>
      <c r="D84" s="9">
        <v>480</v>
      </c>
      <c r="E84" s="10">
        <v>48</v>
      </c>
      <c r="F84" s="11">
        <f t="shared" si="37"/>
        <v>0.1</v>
      </c>
      <c r="G84" s="73">
        <f t="shared" si="38"/>
        <v>10.42</v>
      </c>
      <c r="H84" s="10" t="s">
        <v>97</v>
      </c>
      <c r="I84" s="22">
        <v>2</v>
      </c>
      <c r="J84" s="22"/>
      <c r="K84" s="22">
        <f t="shared" si="39"/>
        <v>0</v>
      </c>
      <c r="L84" s="9">
        <f t="shared" si="45"/>
        <v>0</v>
      </c>
      <c r="M84" s="9" t="e">
        <f t="shared" si="40"/>
        <v>#N/A</v>
      </c>
      <c r="N84" s="9" t="e">
        <f t="shared" si="41"/>
        <v>#NUM!</v>
      </c>
      <c r="O84" s="55">
        <f t="shared" si="42"/>
        <v>0</v>
      </c>
      <c r="P84" s="56" t="e">
        <f t="shared" si="46"/>
        <v>#N/A</v>
      </c>
      <c r="W84" s="8" t="s">
        <v>80</v>
      </c>
      <c r="X84" s="18">
        <v>500</v>
      </c>
      <c r="Y84" s="18">
        <v>136</v>
      </c>
      <c r="Z84" s="9">
        <v>272</v>
      </c>
      <c r="AA84" s="10">
        <v>16</v>
      </c>
      <c r="AB84" s="20">
        <f t="shared" si="36"/>
        <v>5.8823529411764705E-2</v>
      </c>
      <c r="AC84" s="34">
        <v>33.39</v>
      </c>
      <c r="AD84" s="34" t="s">
        <v>98</v>
      </c>
      <c r="AE84" s="22">
        <v>2</v>
      </c>
      <c r="AG84" s="22">
        <f t="shared" si="43"/>
        <v>0</v>
      </c>
      <c r="AH84" s="9">
        <f t="shared" si="47"/>
        <v>0</v>
      </c>
      <c r="AI84" s="9" t="e">
        <f t="shared" si="48"/>
        <v>#N/A</v>
      </c>
      <c r="AJ84" s="9" t="e">
        <f t="shared" si="49"/>
        <v>#NUM!</v>
      </c>
      <c r="AK84" s="55">
        <f t="shared" si="44"/>
        <v>0</v>
      </c>
      <c r="AL84" s="43" t="e">
        <f t="shared" si="50"/>
        <v>#N/A</v>
      </c>
    </row>
    <row r="85" spans="1:38" x14ac:dyDescent="0.25">
      <c r="A85" s="8" t="s">
        <v>68</v>
      </c>
      <c r="B85" s="18">
        <v>750</v>
      </c>
      <c r="C85" s="18">
        <v>240</v>
      </c>
      <c r="D85" s="9">
        <v>480</v>
      </c>
      <c r="E85" s="10">
        <v>48</v>
      </c>
      <c r="F85" s="11">
        <f t="shared" si="37"/>
        <v>0.1</v>
      </c>
      <c r="G85" s="73">
        <f t="shared" si="38"/>
        <v>15.629999999999999</v>
      </c>
      <c r="H85" s="10" t="s">
        <v>97</v>
      </c>
      <c r="I85" s="22">
        <v>2</v>
      </c>
      <c r="J85" s="22"/>
      <c r="K85" s="22">
        <f t="shared" si="39"/>
        <v>0</v>
      </c>
      <c r="L85" s="9">
        <f t="shared" si="45"/>
        <v>0</v>
      </c>
      <c r="M85" s="9" t="e">
        <f t="shared" si="40"/>
        <v>#N/A</v>
      </c>
      <c r="N85" s="9" t="e">
        <f t="shared" si="41"/>
        <v>#NUM!</v>
      </c>
      <c r="O85" s="55">
        <f t="shared" si="42"/>
        <v>0</v>
      </c>
      <c r="P85" s="56" t="e">
        <f t="shared" si="46"/>
        <v>#N/A</v>
      </c>
      <c r="W85" s="8" t="s">
        <v>81</v>
      </c>
      <c r="X85" s="18">
        <v>750</v>
      </c>
      <c r="Y85" s="18">
        <v>136</v>
      </c>
      <c r="Z85" s="9">
        <v>272</v>
      </c>
      <c r="AA85" s="10">
        <v>16</v>
      </c>
      <c r="AB85" s="20">
        <f t="shared" si="36"/>
        <v>5.8823529411764705E-2</v>
      </c>
      <c r="AC85" s="34">
        <v>50.08</v>
      </c>
      <c r="AD85" s="34" t="s">
        <v>98</v>
      </c>
      <c r="AE85" s="22">
        <v>2</v>
      </c>
      <c r="AG85" s="22">
        <f t="shared" si="43"/>
        <v>0</v>
      </c>
      <c r="AH85" s="9">
        <f t="shared" si="47"/>
        <v>0</v>
      </c>
      <c r="AI85" s="9" t="e">
        <f t="shared" si="48"/>
        <v>#N/A</v>
      </c>
      <c r="AJ85" s="9" t="e">
        <f t="shared" si="49"/>
        <v>#NUM!</v>
      </c>
      <c r="AK85" s="55">
        <f t="shared" si="44"/>
        <v>1</v>
      </c>
      <c r="AL85" s="43" t="e">
        <f t="shared" si="50"/>
        <v>#N/A</v>
      </c>
    </row>
    <row r="86" spans="1:38" x14ac:dyDescent="0.25">
      <c r="A86" s="8" t="s">
        <v>69</v>
      </c>
      <c r="B86" s="18">
        <v>1000</v>
      </c>
      <c r="C86" s="18">
        <v>240</v>
      </c>
      <c r="D86" s="9">
        <v>480</v>
      </c>
      <c r="E86" s="10">
        <v>48</v>
      </c>
      <c r="F86" s="11">
        <f t="shared" si="37"/>
        <v>0.1</v>
      </c>
      <c r="G86" s="73">
        <f t="shared" si="38"/>
        <v>20.84</v>
      </c>
      <c r="H86" s="10" t="s">
        <v>97</v>
      </c>
      <c r="I86" s="22">
        <v>2</v>
      </c>
      <c r="J86" s="22"/>
      <c r="K86" s="22">
        <f t="shared" si="39"/>
        <v>0</v>
      </c>
      <c r="L86" s="9">
        <f t="shared" si="45"/>
        <v>0</v>
      </c>
      <c r="M86" s="9" t="e">
        <f t="shared" si="40"/>
        <v>#N/A</v>
      </c>
      <c r="N86" s="9" t="e">
        <f t="shared" si="41"/>
        <v>#NUM!</v>
      </c>
      <c r="O86" s="55">
        <f t="shared" si="42"/>
        <v>0</v>
      </c>
      <c r="P86" s="56" t="e">
        <f t="shared" si="46"/>
        <v>#N/A</v>
      </c>
      <c r="W86" s="8" t="s">
        <v>82</v>
      </c>
      <c r="X86" s="18">
        <v>1000</v>
      </c>
      <c r="Y86" s="18">
        <v>136</v>
      </c>
      <c r="Z86" s="9">
        <v>272</v>
      </c>
      <c r="AA86" s="10">
        <v>16</v>
      </c>
      <c r="AB86" s="20">
        <f t="shared" si="36"/>
        <v>5.8823529411764705E-2</v>
      </c>
      <c r="AC86" s="34">
        <v>66.67</v>
      </c>
      <c r="AD86" s="34" t="s">
        <v>98</v>
      </c>
      <c r="AE86" s="22">
        <v>2</v>
      </c>
      <c r="AG86" s="22">
        <f t="shared" si="43"/>
        <v>0</v>
      </c>
      <c r="AH86" s="9">
        <f t="shared" si="47"/>
        <v>0</v>
      </c>
      <c r="AI86" s="9" t="e">
        <f t="shared" si="48"/>
        <v>#N/A</v>
      </c>
      <c r="AJ86" s="9" t="e">
        <f t="shared" si="49"/>
        <v>#NUM!</v>
      </c>
      <c r="AK86" s="55">
        <f t="shared" si="44"/>
        <v>1</v>
      </c>
      <c r="AL86" s="43" t="e">
        <f t="shared" si="50"/>
        <v>#N/A</v>
      </c>
    </row>
    <row r="87" spans="1:38" x14ac:dyDescent="0.25">
      <c r="A87" s="8" t="s">
        <v>70</v>
      </c>
      <c r="B87" s="18">
        <v>1500</v>
      </c>
      <c r="C87" s="18">
        <v>240</v>
      </c>
      <c r="D87" s="9">
        <v>480</v>
      </c>
      <c r="E87" s="10">
        <v>48</v>
      </c>
      <c r="F87" s="11">
        <f t="shared" si="37"/>
        <v>0.1</v>
      </c>
      <c r="G87" s="73">
        <f t="shared" si="38"/>
        <v>31.25</v>
      </c>
      <c r="H87" s="10" t="s">
        <v>97</v>
      </c>
      <c r="I87" s="22">
        <v>2</v>
      </c>
      <c r="J87" s="22"/>
      <c r="K87" s="22">
        <f t="shared" si="39"/>
        <v>0</v>
      </c>
      <c r="L87" s="9">
        <f t="shared" si="45"/>
        <v>0</v>
      </c>
      <c r="M87" s="9" t="e">
        <f t="shared" si="40"/>
        <v>#N/A</v>
      </c>
      <c r="N87" s="9" t="e">
        <f t="shared" si="41"/>
        <v>#NUM!</v>
      </c>
      <c r="O87" s="55">
        <f t="shared" si="42"/>
        <v>0</v>
      </c>
      <c r="P87" s="56" t="e">
        <f t="shared" si="46"/>
        <v>#N/A</v>
      </c>
      <c r="W87" s="8" t="s">
        <v>83</v>
      </c>
      <c r="X87" s="18">
        <v>1500</v>
      </c>
      <c r="Y87" s="18">
        <v>136</v>
      </c>
      <c r="Z87" s="9">
        <v>272</v>
      </c>
      <c r="AA87" s="10">
        <v>16</v>
      </c>
      <c r="AB87" s="20">
        <f t="shared" si="36"/>
        <v>5.8823529411764705E-2</v>
      </c>
      <c r="AC87" s="34">
        <v>100.16</v>
      </c>
      <c r="AD87" s="34" t="s">
        <v>98</v>
      </c>
      <c r="AE87" s="22">
        <v>2</v>
      </c>
      <c r="AG87" s="22">
        <f t="shared" si="43"/>
        <v>0</v>
      </c>
      <c r="AH87" s="9">
        <f t="shared" si="47"/>
        <v>0</v>
      </c>
      <c r="AI87" s="9" t="e">
        <f t="shared" si="48"/>
        <v>#N/A</v>
      </c>
      <c r="AJ87" s="9" t="e">
        <f t="shared" si="49"/>
        <v>#NUM!</v>
      </c>
      <c r="AK87" s="55">
        <f t="shared" si="44"/>
        <v>1</v>
      </c>
      <c r="AL87" s="43" t="e">
        <f t="shared" si="50"/>
        <v>#N/A</v>
      </c>
    </row>
    <row r="88" spans="1:38" x14ac:dyDescent="0.25">
      <c r="A88" s="8" t="s">
        <v>71</v>
      </c>
      <c r="B88" s="18">
        <v>2000</v>
      </c>
      <c r="C88" s="18">
        <v>240</v>
      </c>
      <c r="D88" s="9">
        <v>480</v>
      </c>
      <c r="E88" s="10">
        <v>48</v>
      </c>
      <c r="F88" s="11">
        <f t="shared" si="37"/>
        <v>0.1</v>
      </c>
      <c r="G88" s="73">
        <f t="shared" si="38"/>
        <v>41.669999999999995</v>
      </c>
      <c r="H88" s="10" t="s">
        <v>97</v>
      </c>
      <c r="I88" s="22">
        <v>2</v>
      </c>
      <c r="J88" s="22"/>
      <c r="K88" s="22">
        <f t="shared" si="39"/>
        <v>0</v>
      </c>
      <c r="L88" s="9">
        <f t="shared" si="45"/>
        <v>0</v>
      </c>
      <c r="M88" s="9" t="e">
        <f t="shared" si="40"/>
        <v>#N/A</v>
      </c>
      <c r="N88" s="9" t="e">
        <f t="shared" si="41"/>
        <v>#NUM!</v>
      </c>
      <c r="O88" s="55">
        <f t="shared" si="42"/>
        <v>1</v>
      </c>
      <c r="P88" s="56" t="e">
        <f t="shared" si="46"/>
        <v>#N/A</v>
      </c>
      <c r="W88" s="8" t="s">
        <v>84</v>
      </c>
      <c r="X88" s="18">
        <v>2000</v>
      </c>
      <c r="Y88" s="18">
        <v>136</v>
      </c>
      <c r="Z88" s="9">
        <v>272</v>
      </c>
      <c r="AA88" s="10">
        <v>16</v>
      </c>
      <c r="AB88" s="20">
        <f t="shared" si="36"/>
        <v>5.8823529411764705E-2</v>
      </c>
      <c r="AC88" s="34">
        <v>133.55000000000001</v>
      </c>
      <c r="AD88" s="34" t="s">
        <v>98</v>
      </c>
      <c r="AE88" s="22">
        <v>2</v>
      </c>
      <c r="AG88" s="22">
        <f t="shared" si="43"/>
        <v>0</v>
      </c>
      <c r="AH88" s="9">
        <f t="shared" si="47"/>
        <v>0</v>
      </c>
      <c r="AI88" s="9" t="e">
        <f t="shared" si="48"/>
        <v>#N/A</v>
      </c>
      <c r="AJ88" s="9" t="e">
        <f t="shared" si="49"/>
        <v>#NUM!</v>
      </c>
      <c r="AK88" s="55">
        <f t="shared" si="44"/>
        <v>1</v>
      </c>
      <c r="AL88" s="43" t="e">
        <f t="shared" si="50"/>
        <v>#N/A</v>
      </c>
    </row>
    <row r="89" spans="1:38" x14ac:dyDescent="0.25">
      <c r="A89" s="8" t="s">
        <v>72</v>
      </c>
      <c r="B89" s="18">
        <v>3000</v>
      </c>
      <c r="C89" s="18">
        <v>240</v>
      </c>
      <c r="D89" s="9">
        <v>480</v>
      </c>
      <c r="E89" s="10">
        <v>48</v>
      </c>
      <c r="F89" s="11">
        <f t="shared" si="37"/>
        <v>0.1</v>
      </c>
      <c r="G89" s="73">
        <f t="shared" si="38"/>
        <v>62.5</v>
      </c>
      <c r="H89" s="10" t="s">
        <v>97</v>
      </c>
      <c r="I89" s="22">
        <v>2</v>
      </c>
      <c r="J89" s="22"/>
      <c r="K89" s="22">
        <f t="shared" si="39"/>
        <v>0</v>
      </c>
      <c r="L89" s="9">
        <f t="shared" si="45"/>
        <v>0</v>
      </c>
      <c r="M89" s="9" t="e">
        <f t="shared" si="40"/>
        <v>#N/A</v>
      </c>
      <c r="N89" s="9" t="e">
        <f t="shared" si="41"/>
        <v>#NUM!</v>
      </c>
      <c r="O89" s="55">
        <f t="shared" si="42"/>
        <v>1</v>
      </c>
      <c r="P89" s="56" t="e">
        <f t="shared" si="46"/>
        <v>#N/A</v>
      </c>
      <c r="W89" s="8" t="s">
        <v>85</v>
      </c>
      <c r="X89" s="18">
        <v>3000</v>
      </c>
      <c r="Y89" s="18">
        <v>136</v>
      </c>
      <c r="Z89" s="9">
        <v>272</v>
      </c>
      <c r="AA89" s="10">
        <v>16</v>
      </c>
      <c r="AB89" s="20">
        <f t="shared" si="36"/>
        <v>5.8823529411764705E-2</v>
      </c>
      <c r="AC89" s="34">
        <v>200.32</v>
      </c>
      <c r="AD89" s="34" t="s">
        <v>98</v>
      </c>
      <c r="AE89" s="22">
        <v>2</v>
      </c>
      <c r="AG89" s="22">
        <f t="shared" si="43"/>
        <v>0</v>
      </c>
      <c r="AH89" s="9">
        <f t="shared" si="47"/>
        <v>0</v>
      </c>
      <c r="AI89" s="9" t="e">
        <f t="shared" si="48"/>
        <v>#N/A</v>
      </c>
      <c r="AJ89" s="9" t="e">
        <f t="shared" si="49"/>
        <v>#NUM!</v>
      </c>
      <c r="AK89" s="55">
        <f t="shared" si="44"/>
        <v>1</v>
      </c>
      <c r="AL89" s="43" t="e">
        <f t="shared" si="50"/>
        <v>#N/A</v>
      </c>
    </row>
    <row r="90" spans="1:38" x14ac:dyDescent="0.25">
      <c r="A90" s="8" t="s">
        <v>73</v>
      </c>
      <c r="B90" s="18">
        <v>5000</v>
      </c>
      <c r="C90" s="18">
        <v>240</v>
      </c>
      <c r="D90" s="9">
        <v>480</v>
      </c>
      <c r="E90" s="10">
        <v>48</v>
      </c>
      <c r="F90" s="11">
        <f t="shared" si="37"/>
        <v>0.1</v>
      </c>
      <c r="G90" s="73">
        <f t="shared" si="38"/>
        <v>104.17</v>
      </c>
      <c r="H90" s="10" t="s">
        <v>97</v>
      </c>
      <c r="I90" s="22">
        <v>2</v>
      </c>
      <c r="J90" s="22"/>
      <c r="K90" s="22">
        <f t="shared" si="39"/>
        <v>0</v>
      </c>
      <c r="L90" s="9">
        <f t="shared" si="45"/>
        <v>0</v>
      </c>
      <c r="M90" s="9" t="e">
        <f t="shared" si="40"/>
        <v>#N/A</v>
      </c>
      <c r="N90" s="9" t="e">
        <f t="shared" si="41"/>
        <v>#NUM!</v>
      </c>
      <c r="O90" s="55">
        <f t="shared" si="42"/>
        <v>1</v>
      </c>
      <c r="P90" s="56" t="e">
        <f t="shared" si="46"/>
        <v>#N/A</v>
      </c>
      <c r="W90" s="8" t="s">
        <v>86</v>
      </c>
      <c r="X90" s="18">
        <v>5000</v>
      </c>
      <c r="Y90" s="18">
        <v>136</v>
      </c>
      <c r="Z90" s="9">
        <v>272</v>
      </c>
      <c r="AA90" s="10">
        <v>16</v>
      </c>
      <c r="AB90" s="20">
        <f t="shared" si="36"/>
        <v>5.8823529411764705E-2</v>
      </c>
      <c r="AC90" s="34">
        <v>333.87</v>
      </c>
      <c r="AD90" s="34" t="s">
        <v>98</v>
      </c>
      <c r="AE90" s="22">
        <v>2</v>
      </c>
      <c r="AG90" s="22">
        <f t="shared" si="43"/>
        <v>0</v>
      </c>
      <c r="AH90" s="9">
        <f t="shared" si="47"/>
        <v>0</v>
      </c>
      <c r="AI90" s="9" t="e">
        <f t="shared" si="48"/>
        <v>#N/A</v>
      </c>
      <c r="AJ90" s="9" t="e">
        <f t="shared" si="49"/>
        <v>#NUM!</v>
      </c>
      <c r="AK90" s="55">
        <f t="shared" si="44"/>
        <v>1</v>
      </c>
      <c r="AL90" s="43" t="e">
        <f t="shared" si="50"/>
        <v>#N/A</v>
      </c>
    </row>
    <row r="91" spans="1:38" x14ac:dyDescent="0.25">
      <c r="A91" s="8" t="s">
        <v>74</v>
      </c>
      <c r="B91" s="18">
        <v>7500</v>
      </c>
      <c r="C91" s="18">
        <v>240</v>
      </c>
      <c r="D91" s="9">
        <v>480</v>
      </c>
      <c r="E91" s="10">
        <v>48</v>
      </c>
      <c r="F91" s="11">
        <f t="shared" si="37"/>
        <v>0.1</v>
      </c>
      <c r="G91" s="73">
        <f t="shared" si="38"/>
        <v>156.25</v>
      </c>
      <c r="H91" s="10" t="s">
        <v>97</v>
      </c>
      <c r="I91" s="22">
        <v>2</v>
      </c>
      <c r="J91" s="22"/>
      <c r="K91" s="22">
        <f t="shared" si="39"/>
        <v>0</v>
      </c>
      <c r="L91" s="9">
        <f t="shared" si="45"/>
        <v>0</v>
      </c>
      <c r="M91" s="9" t="e">
        <f t="shared" si="40"/>
        <v>#N/A</v>
      </c>
      <c r="N91" s="9" t="e">
        <f t="shared" si="41"/>
        <v>#NUM!</v>
      </c>
      <c r="O91" s="55">
        <f t="shared" si="42"/>
        <v>1</v>
      </c>
      <c r="P91" s="56" t="e">
        <f t="shared" si="46"/>
        <v>#N/A</v>
      </c>
      <c r="W91" s="8" t="s">
        <v>87</v>
      </c>
      <c r="X91" s="18">
        <v>7500</v>
      </c>
      <c r="Y91" s="18">
        <v>136</v>
      </c>
      <c r="Z91" s="9">
        <v>272</v>
      </c>
      <c r="AA91" s="10">
        <v>16</v>
      </c>
      <c r="AB91" s="20">
        <f t="shared" si="36"/>
        <v>5.8823529411764705E-2</v>
      </c>
      <c r="AC91" s="34">
        <v>500.8</v>
      </c>
      <c r="AD91" s="34" t="s">
        <v>98</v>
      </c>
      <c r="AE91" s="22">
        <v>2</v>
      </c>
      <c r="AG91" s="22">
        <f t="shared" si="43"/>
        <v>0</v>
      </c>
      <c r="AH91" s="9">
        <f t="shared" si="47"/>
        <v>0</v>
      </c>
      <c r="AI91" s="9" t="e">
        <f t="shared" si="48"/>
        <v>#N/A</v>
      </c>
      <c r="AJ91" s="9" t="e">
        <f t="shared" si="49"/>
        <v>#NUM!</v>
      </c>
      <c r="AK91" s="55">
        <f t="shared" si="44"/>
        <v>1</v>
      </c>
      <c r="AL91" s="43" t="e">
        <f t="shared" si="50"/>
        <v>#N/A</v>
      </c>
    </row>
    <row r="92" spans="1:38" ht="15.75" thickBot="1" x14ac:dyDescent="0.3">
      <c r="A92" s="13" t="s">
        <v>75</v>
      </c>
      <c r="B92" s="24">
        <v>10000</v>
      </c>
      <c r="C92" s="24">
        <v>240</v>
      </c>
      <c r="D92" s="14">
        <v>480</v>
      </c>
      <c r="E92" s="15">
        <v>48</v>
      </c>
      <c r="F92" s="16">
        <f t="shared" si="37"/>
        <v>0.1</v>
      </c>
      <c r="G92" s="75">
        <f t="shared" si="38"/>
        <v>208.34</v>
      </c>
      <c r="H92" s="15" t="s">
        <v>97</v>
      </c>
      <c r="I92" s="22">
        <v>2</v>
      </c>
      <c r="J92" s="22"/>
      <c r="K92" s="22">
        <f t="shared" si="39"/>
        <v>0</v>
      </c>
      <c r="L92" s="9">
        <f t="shared" si="45"/>
        <v>0</v>
      </c>
      <c r="M92" s="9" t="e">
        <f t="shared" si="40"/>
        <v>#N/A</v>
      </c>
      <c r="N92" s="9" t="e">
        <f t="shared" si="41"/>
        <v>#NUM!</v>
      </c>
      <c r="O92" s="55">
        <f t="shared" si="42"/>
        <v>1</v>
      </c>
      <c r="P92" s="56" t="e">
        <f t="shared" si="46"/>
        <v>#N/A</v>
      </c>
      <c r="W92" s="13" t="s">
        <v>88</v>
      </c>
      <c r="X92" s="24">
        <v>10000</v>
      </c>
      <c r="Y92" s="24">
        <v>136</v>
      </c>
      <c r="Z92" s="14">
        <v>272</v>
      </c>
      <c r="AA92" s="15">
        <v>16</v>
      </c>
      <c r="AB92" s="21">
        <f t="shared" si="36"/>
        <v>5.8823529411764705E-2</v>
      </c>
      <c r="AC92" s="34">
        <v>667.74</v>
      </c>
      <c r="AD92" s="34" t="s">
        <v>98</v>
      </c>
      <c r="AE92" s="22">
        <v>2</v>
      </c>
      <c r="AG92" s="22">
        <f t="shared" si="43"/>
        <v>0</v>
      </c>
      <c r="AH92" s="9">
        <f t="shared" si="47"/>
        <v>0</v>
      </c>
      <c r="AI92" s="9" t="e">
        <f t="shared" si="48"/>
        <v>#N/A</v>
      </c>
      <c r="AJ92" s="9" t="e">
        <f t="shared" si="49"/>
        <v>#NUM!</v>
      </c>
      <c r="AK92" s="55">
        <f t="shared" si="44"/>
        <v>1</v>
      </c>
      <c r="AL92" s="43" t="e">
        <f t="shared" si="50"/>
        <v>#N/A</v>
      </c>
    </row>
    <row r="93" spans="1:38" x14ac:dyDescent="0.25">
      <c r="A93" s="3" t="s">
        <v>76</v>
      </c>
      <c r="B93" s="23">
        <v>50</v>
      </c>
      <c r="C93" s="23">
        <v>0</v>
      </c>
      <c r="D93" s="4">
        <v>120</v>
      </c>
      <c r="E93" s="5">
        <v>16</v>
      </c>
      <c r="F93" s="79">
        <f t="shared" si="37"/>
        <v>0.13333333333333333</v>
      </c>
      <c r="G93" s="74">
        <f t="shared" si="38"/>
        <v>3.13</v>
      </c>
      <c r="H93" s="5" t="s">
        <v>96</v>
      </c>
      <c r="I93" s="22">
        <v>3</v>
      </c>
      <c r="J93" s="22"/>
      <c r="K93" s="22">
        <f>IF('BB Selector'!$B$12="Three Phase Delta",0,IF(AND($S$7=F93:F93,C93&lt;$S$2,$S$2&lt;=D93),1,0))</f>
        <v>0</v>
      </c>
      <c r="L93" s="9">
        <f t="shared" si="45"/>
        <v>0</v>
      </c>
      <c r="M93" s="9" t="e">
        <f t="shared" si="40"/>
        <v>#N/A</v>
      </c>
      <c r="N93" s="9" t="e">
        <f t="shared" si="41"/>
        <v>#NUM!</v>
      </c>
      <c r="O93" s="55">
        <f t="shared" si="42"/>
        <v>0</v>
      </c>
      <c r="P93" s="56" t="e">
        <f t="shared" si="46"/>
        <v>#N/A</v>
      </c>
      <c r="W93" s="3" t="s">
        <v>76</v>
      </c>
      <c r="X93" s="23">
        <v>50</v>
      </c>
      <c r="Y93" s="23">
        <v>136</v>
      </c>
      <c r="Z93" s="4">
        <v>272</v>
      </c>
      <c r="AA93" s="5">
        <v>32</v>
      </c>
      <c r="AB93" s="19">
        <f t="shared" si="36"/>
        <v>0.11764705882352941</v>
      </c>
      <c r="AC93" s="34">
        <v>1.77</v>
      </c>
      <c r="AD93" s="34" t="s">
        <v>100</v>
      </c>
      <c r="AE93" s="22">
        <v>2</v>
      </c>
      <c r="AG93" s="22">
        <f t="shared" si="43"/>
        <v>0</v>
      </c>
      <c r="AH93" s="9">
        <f t="shared" si="47"/>
        <v>0</v>
      </c>
      <c r="AI93" s="9" t="e">
        <f t="shared" si="48"/>
        <v>#N/A</v>
      </c>
      <c r="AJ93" s="9" t="e">
        <f t="shared" si="49"/>
        <v>#NUM!</v>
      </c>
      <c r="AK93" s="55">
        <f t="shared" si="44"/>
        <v>0</v>
      </c>
      <c r="AL93" s="43" t="e">
        <f t="shared" si="50"/>
        <v>#N/A</v>
      </c>
    </row>
    <row r="94" spans="1:38" x14ac:dyDescent="0.25">
      <c r="A94" s="8" t="s">
        <v>77</v>
      </c>
      <c r="B94" s="18">
        <v>100</v>
      </c>
      <c r="C94" s="18">
        <v>0</v>
      </c>
      <c r="D94" s="9">
        <v>120</v>
      </c>
      <c r="E94" s="10">
        <v>16</v>
      </c>
      <c r="F94" s="80">
        <f t="shared" si="37"/>
        <v>0.13333333333333333</v>
      </c>
      <c r="G94" s="73">
        <f t="shared" si="38"/>
        <v>6.25</v>
      </c>
      <c r="H94" s="10" t="s">
        <v>96</v>
      </c>
      <c r="I94" s="22">
        <v>3</v>
      </c>
      <c r="J94" s="22"/>
      <c r="K94" s="22">
        <f>IF('BB Selector'!$B$12="Three Phase Delta",0,IF(AND($S$7=F94:F94,C94&lt;$S$2,$S$2&lt;=D94),1,0))</f>
        <v>0</v>
      </c>
      <c r="L94" s="9">
        <f t="shared" si="45"/>
        <v>0</v>
      </c>
      <c r="M94" s="9" t="e">
        <f t="shared" si="40"/>
        <v>#N/A</v>
      </c>
      <c r="N94" s="9" t="e">
        <f t="shared" si="41"/>
        <v>#NUM!</v>
      </c>
      <c r="O94" s="55">
        <f t="shared" si="42"/>
        <v>0</v>
      </c>
      <c r="P94" s="56" t="e">
        <f t="shared" si="46"/>
        <v>#N/A</v>
      </c>
      <c r="W94" s="8" t="s">
        <v>77</v>
      </c>
      <c r="X94" s="18">
        <v>100</v>
      </c>
      <c r="Y94" s="18">
        <v>136</v>
      </c>
      <c r="Z94" s="9">
        <v>272</v>
      </c>
      <c r="AA94" s="10">
        <v>32</v>
      </c>
      <c r="AB94" s="20">
        <f t="shared" si="36"/>
        <v>0.11764705882352941</v>
      </c>
      <c r="AC94" s="34">
        <v>3.54</v>
      </c>
      <c r="AD94" s="34" t="s">
        <v>100</v>
      </c>
      <c r="AE94" s="22">
        <v>2</v>
      </c>
      <c r="AG94" s="22">
        <f t="shared" si="43"/>
        <v>0</v>
      </c>
      <c r="AH94" s="9">
        <f t="shared" si="47"/>
        <v>0</v>
      </c>
      <c r="AI94" s="9" t="e">
        <f t="shared" si="48"/>
        <v>#N/A</v>
      </c>
      <c r="AJ94" s="9" t="e">
        <f t="shared" si="49"/>
        <v>#NUM!</v>
      </c>
      <c r="AK94" s="55">
        <f t="shared" si="44"/>
        <v>0</v>
      </c>
      <c r="AL94" s="43" t="e">
        <f t="shared" si="50"/>
        <v>#N/A</v>
      </c>
    </row>
    <row r="95" spans="1:38" x14ac:dyDescent="0.25">
      <c r="A95" s="8" t="s">
        <v>78</v>
      </c>
      <c r="B95" s="18">
        <v>150</v>
      </c>
      <c r="C95" s="18">
        <v>0</v>
      </c>
      <c r="D95" s="9">
        <v>120</v>
      </c>
      <c r="E95" s="10">
        <v>16</v>
      </c>
      <c r="F95" s="80">
        <f t="shared" si="37"/>
        <v>0.13333333333333333</v>
      </c>
      <c r="G95" s="73">
        <f t="shared" si="38"/>
        <v>9.379999999999999</v>
      </c>
      <c r="H95" s="10" t="s">
        <v>96</v>
      </c>
      <c r="I95" s="22">
        <v>3</v>
      </c>
      <c r="J95" s="22"/>
      <c r="K95" s="22">
        <f>IF('BB Selector'!$B$12="Three Phase Delta",0,IF(AND($S$7=F95:F95,C95&lt;$S$2,$S$2&lt;=D95),1,0))</f>
        <v>0</v>
      </c>
      <c r="L95" s="9">
        <f t="shared" si="45"/>
        <v>0</v>
      </c>
      <c r="M95" s="9" t="e">
        <f t="shared" si="40"/>
        <v>#N/A</v>
      </c>
      <c r="N95" s="9" t="e">
        <f t="shared" si="41"/>
        <v>#NUM!</v>
      </c>
      <c r="O95" s="55">
        <f t="shared" si="42"/>
        <v>0</v>
      </c>
      <c r="P95" s="56" t="e">
        <f t="shared" si="46"/>
        <v>#N/A</v>
      </c>
      <c r="W95" s="8" t="s">
        <v>78</v>
      </c>
      <c r="X95" s="18">
        <v>150</v>
      </c>
      <c r="Y95" s="18">
        <v>136</v>
      </c>
      <c r="Z95" s="9">
        <v>272</v>
      </c>
      <c r="AA95" s="10">
        <v>32</v>
      </c>
      <c r="AB95" s="20">
        <f t="shared" si="36"/>
        <v>0.11764705882352941</v>
      </c>
      <c r="AC95" s="34">
        <v>5.31</v>
      </c>
      <c r="AD95" s="34" t="s">
        <v>100</v>
      </c>
      <c r="AE95" s="22">
        <v>2</v>
      </c>
      <c r="AG95" s="22">
        <f t="shared" si="43"/>
        <v>0</v>
      </c>
      <c r="AH95" s="9">
        <f t="shared" si="47"/>
        <v>0</v>
      </c>
      <c r="AI95" s="9" t="e">
        <f t="shared" si="48"/>
        <v>#N/A</v>
      </c>
      <c r="AJ95" s="9" t="e">
        <f t="shared" si="49"/>
        <v>#NUM!</v>
      </c>
      <c r="AK95" s="55">
        <f t="shared" si="44"/>
        <v>0</v>
      </c>
      <c r="AL95" s="43" t="e">
        <f t="shared" si="50"/>
        <v>#N/A</v>
      </c>
    </row>
    <row r="96" spans="1:38" x14ac:dyDescent="0.25">
      <c r="A96" s="8" t="s">
        <v>79</v>
      </c>
      <c r="B96" s="18">
        <v>250</v>
      </c>
      <c r="C96" s="18">
        <v>0</v>
      </c>
      <c r="D96" s="9">
        <v>120</v>
      </c>
      <c r="E96" s="10">
        <v>16</v>
      </c>
      <c r="F96" s="80">
        <f t="shared" si="37"/>
        <v>0.13333333333333333</v>
      </c>
      <c r="G96" s="73">
        <f t="shared" si="38"/>
        <v>15.629999999999999</v>
      </c>
      <c r="H96" s="10" t="s">
        <v>96</v>
      </c>
      <c r="I96" s="22">
        <v>3</v>
      </c>
      <c r="J96" s="22"/>
      <c r="K96" s="22">
        <f>IF('BB Selector'!$B$12="Three Phase Delta",0,IF(AND($S$7=F96:F96,C96&lt;$S$2,$S$2&lt;=D96),1,0))</f>
        <v>0</v>
      </c>
      <c r="L96" s="9">
        <f t="shared" si="45"/>
        <v>0</v>
      </c>
      <c r="M96" s="9" t="e">
        <f t="shared" si="40"/>
        <v>#N/A</v>
      </c>
      <c r="N96" s="9" t="e">
        <f t="shared" si="41"/>
        <v>#NUM!</v>
      </c>
      <c r="O96" s="55">
        <f t="shared" si="42"/>
        <v>0</v>
      </c>
      <c r="P96" s="56" t="e">
        <f t="shared" si="46"/>
        <v>#N/A</v>
      </c>
      <c r="W96" s="8" t="s">
        <v>79</v>
      </c>
      <c r="X96" s="18">
        <v>250</v>
      </c>
      <c r="Y96" s="18">
        <v>136</v>
      </c>
      <c r="Z96" s="9">
        <v>272</v>
      </c>
      <c r="AA96" s="10">
        <v>32</v>
      </c>
      <c r="AB96" s="20">
        <f t="shared" si="36"/>
        <v>0.11764705882352941</v>
      </c>
      <c r="AC96" s="34">
        <v>8.85</v>
      </c>
      <c r="AD96" s="34" t="s">
        <v>100</v>
      </c>
      <c r="AE96" s="22">
        <v>2</v>
      </c>
      <c r="AG96" s="22">
        <f t="shared" si="43"/>
        <v>0</v>
      </c>
      <c r="AH96" s="9">
        <f t="shared" si="47"/>
        <v>0</v>
      </c>
      <c r="AI96" s="9" t="e">
        <f t="shared" si="48"/>
        <v>#N/A</v>
      </c>
      <c r="AJ96" s="9" t="e">
        <f t="shared" si="49"/>
        <v>#NUM!</v>
      </c>
      <c r="AK96" s="55">
        <f t="shared" si="44"/>
        <v>0</v>
      </c>
      <c r="AL96" s="43" t="e">
        <f t="shared" si="50"/>
        <v>#N/A</v>
      </c>
    </row>
    <row r="97" spans="1:38" x14ac:dyDescent="0.25">
      <c r="A97" s="8" t="s">
        <v>80</v>
      </c>
      <c r="B97" s="18">
        <v>500</v>
      </c>
      <c r="C97" s="18">
        <v>0</v>
      </c>
      <c r="D97" s="9">
        <v>120</v>
      </c>
      <c r="E97" s="10">
        <v>16</v>
      </c>
      <c r="F97" s="80">
        <f t="shared" si="37"/>
        <v>0.13333333333333333</v>
      </c>
      <c r="G97" s="73">
        <f t="shared" si="38"/>
        <v>31.25</v>
      </c>
      <c r="H97" s="10" t="s">
        <v>96</v>
      </c>
      <c r="I97" s="22">
        <v>3</v>
      </c>
      <c r="J97" s="22"/>
      <c r="K97" s="22">
        <f>IF('BB Selector'!$B$12="Three Phase Delta",0,IF(AND($S$7=F97:F97,C97&lt;$S$2,$S$2&lt;=D97),1,0))</f>
        <v>0</v>
      </c>
      <c r="L97" s="9">
        <f t="shared" si="45"/>
        <v>0</v>
      </c>
      <c r="M97" s="9" t="e">
        <f t="shared" si="40"/>
        <v>#N/A</v>
      </c>
      <c r="N97" s="9" t="e">
        <f t="shared" si="41"/>
        <v>#NUM!</v>
      </c>
      <c r="O97" s="55">
        <f t="shared" si="42"/>
        <v>0</v>
      </c>
      <c r="P97" s="56" t="e">
        <f t="shared" si="46"/>
        <v>#N/A</v>
      </c>
      <c r="W97" s="8" t="s">
        <v>80</v>
      </c>
      <c r="X97" s="18">
        <v>500</v>
      </c>
      <c r="Y97" s="18">
        <v>136</v>
      </c>
      <c r="Z97" s="9">
        <v>272</v>
      </c>
      <c r="AA97" s="10">
        <v>32</v>
      </c>
      <c r="AB97" s="20">
        <f t="shared" si="36"/>
        <v>0.11764705882352941</v>
      </c>
      <c r="AC97" s="34">
        <v>17.71</v>
      </c>
      <c r="AD97" s="34" t="s">
        <v>100</v>
      </c>
      <c r="AE97" s="22">
        <v>2</v>
      </c>
      <c r="AG97" s="22">
        <f t="shared" si="43"/>
        <v>0</v>
      </c>
      <c r="AH97" s="9">
        <f t="shared" si="47"/>
        <v>0</v>
      </c>
      <c r="AI97" s="9" t="e">
        <f t="shared" si="48"/>
        <v>#N/A</v>
      </c>
      <c r="AJ97" s="9" t="e">
        <f t="shared" si="49"/>
        <v>#NUM!</v>
      </c>
      <c r="AK97" s="55">
        <f t="shared" si="44"/>
        <v>0</v>
      </c>
      <c r="AL97" s="43" t="e">
        <f t="shared" si="50"/>
        <v>#N/A</v>
      </c>
    </row>
    <row r="98" spans="1:38" x14ac:dyDescent="0.25">
      <c r="A98" s="8" t="s">
        <v>81</v>
      </c>
      <c r="B98" s="18">
        <v>750</v>
      </c>
      <c r="C98" s="18">
        <v>0</v>
      </c>
      <c r="D98" s="9">
        <v>120</v>
      </c>
      <c r="E98" s="10">
        <v>16</v>
      </c>
      <c r="F98" s="80">
        <f t="shared" si="37"/>
        <v>0.13333333333333333</v>
      </c>
      <c r="G98" s="73">
        <f t="shared" si="38"/>
        <v>46.879999999999995</v>
      </c>
      <c r="H98" s="10" t="s">
        <v>96</v>
      </c>
      <c r="I98" s="22">
        <v>3</v>
      </c>
      <c r="J98" s="22"/>
      <c r="K98" s="22">
        <f>IF('BB Selector'!$B$12="Three Phase Delta",0,IF(AND($S$7=F98:F98,C98&lt;$S$2,$S$2&lt;=D98),1,0))</f>
        <v>0</v>
      </c>
      <c r="L98" s="9">
        <f t="shared" si="45"/>
        <v>0</v>
      </c>
      <c r="M98" s="9" t="e">
        <f t="shared" si="40"/>
        <v>#N/A</v>
      </c>
      <c r="N98" s="9" t="e">
        <f t="shared" si="41"/>
        <v>#NUM!</v>
      </c>
      <c r="O98" s="55">
        <f t="shared" si="42"/>
        <v>1</v>
      </c>
      <c r="P98" s="56" t="e">
        <f t="shared" si="46"/>
        <v>#N/A</v>
      </c>
      <c r="W98" s="8" t="s">
        <v>81</v>
      </c>
      <c r="X98" s="18">
        <v>750</v>
      </c>
      <c r="Y98" s="18">
        <v>136</v>
      </c>
      <c r="Z98" s="9">
        <v>272</v>
      </c>
      <c r="AA98" s="10">
        <v>32</v>
      </c>
      <c r="AB98" s="20">
        <f t="shared" si="36"/>
        <v>0.11764705882352941</v>
      </c>
      <c r="AC98" s="34">
        <v>26.56</v>
      </c>
      <c r="AD98" s="34" t="s">
        <v>100</v>
      </c>
      <c r="AE98" s="22">
        <v>2</v>
      </c>
      <c r="AG98" s="22">
        <f t="shared" si="43"/>
        <v>0</v>
      </c>
      <c r="AH98" s="9">
        <f t="shared" si="47"/>
        <v>0</v>
      </c>
      <c r="AI98" s="9" t="e">
        <f t="shared" si="48"/>
        <v>#N/A</v>
      </c>
      <c r="AJ98" s="9" t="e">
        <f t="shared" si="49"/>
        <v>#NUM!</v>
      </c>
      <c r="AK98" s="55">
        <f t="shared" si="44"/>
        <v>0</v>
      </c>
      <c r="AL98" s="43" t="e">
        <f t="shared" si="50"/>
        <v>#N/A</v>
      </c>
    </row>
    <row r="99" spans="1:38" x14ac:dyDescent="0.25">
      <c r="A99" s="8" t="s">
        <v>82</v>
      </c>
      <c r="B99" s="18">
        <v>1000</v>
      </c>
      <c r="C99" s="18">
        <v>0</v>
      </c>
      <c r="D99" s="9">
        <v>120</v>
      </c>
      <c r="E99" s="10">
        <v>16</v>
      </c>
      <c r="F99" s="80">
        <f t="shared" si="37"/>
        <v>0.13333333333333333</v>
      </c>
      <c r="G99" s="73">
        <f t="shared" si="38"/>
        <v>62.5</v>
      </c>
      <c r="H99" s="10" t="s">
        <v>96</v>
      </c>
      <c r="I99" s="22">
        <v>3</v>
      </c>
      <c r="J99" s="22"/>
      <c r="K99" s="22">
        <f>IF('BB Selector'!$B$12="Three Phase Delta",0,IF(AND($S$7=F99:F99,C99&lt;$S$2,$S$2&lt;=D99),1,0))</f>
        <v>0</v>
      </c>
      <c r="L99" s="9">
        <f t="shared" si="45"/>
        <v>0</v>
      </c>
      <c r="M99" s="9" t="e">
        <f t="shared" si="40"/>
        <v>#N/A</v>
      </c>
      <c r="N99" s="9" t="e">
        <f t="shared" si="41"/>
        <v>#NUM!</v>
      </c>
      <c r="O99" s="55">
        <f t="shared" si="42"/>
        <v>1</v>
      </c>
      <c r="P99" s="56" t="e">
        <f t="shared" si="46"/>
        <v>#N/A</v>
      </c>
      <c r="W99" s="8" t="s">
        <v>82</v>
      </c>
      <c r="X99" s="18">
        <v>1000</v>
      </c>
      <c r="Y99" s="18">
        <v>136</v>
      </c>
      <c r="Z99" s="9">
        <v>272</v>
      </c>
      <c r="AA99" s="10">
        <v>32</v>
      </c>
      <c r="AB99" s="20">
        <f t="shared" si="36"/>
        <v>0.11764705882352941</v>
      </c>
      <c r="AC99" s="34">
        <v>35.42</v>
      </c>
      <c r="AD99" s="34" t="s">
        <v>100</v>
      </c>
      <c r="AE99" s="22">
        <v>2</v>
      </c>
      <c r="AG99" s="22">
        <f t="shared" si="43"/>
        <v>0</v>
      </c>
      <c r="AH99" s="9">
        <f t="shared" si="47"/>
        <v>0</v>
      </c>
      <c r="AI99" s="9" t="e">
        <f t="shared" si="48"/>
        <v>#N/A</v>
      </c>
      <c r="AJ99" s="9" t="e">
        <f t="shared" si="49"/>
        <v>#NUM!</v>
      </c>
      <c r="AK99" s="55">
        <f t="shared" si="44"/>
        <v>0</v>
      </c>
      <c r="AL99" s="43" t="e">
        <f t="shared" si="50"/>
        <v>#N/A</v>
      </c>
    </row>
    <row r="100" spans="1:38" x14ac:dyDescent="0.25">
      <c r="A100" s="8" t="s">
        <v>83</v>
      </c>
      <c r="B100" s="18">
        <v>1500</v>
      </c>
      <c r="C100" s="18">
        <v>0</v>
      </c>
      <c r="D100" s="9">
        <v>120</v>
      </c>
      <c r="E100" s="10">
        <v>16</v>
      </c>
      <c r="F100" s="80">
        <f t="shared" si="37"/>
        <v>0.13333333333333333</v>
      </c>
      <c r="G100" s="73">
        <f t="shared" si="38"/>
        <v>93.75</v>
      </c>
      <c r="H100" s="10" t="s">
        <v>96</v>
      </c>
      <c r="I100" s="22">
        <v>3</v>
      </c>
      <c r="J100" s="22"/>
      <c r="K100" s="22">
        <f>IF('BB Selector'!$B$12="Three Phase Delta",0,IF(AND($S$7=F100:F100,C100&lt;$S$2,$S$2&lt;=D100),1,0))</f>
        <v>0</v>
      </c>
      <c r="L100" s="9">
        <f t="shared" si="45"/>
        <v>0</v>
      </c>
      <c r="M100" s="9" t="e">
        <f t="shared" si="40"/>
        <v>#N/A</v>
      </c>
      <c r="N100" s="9" t="e">
        <f t="shared" si="41"/>
        <v>#NUM!</v>
      </c>
      <c r="O100" s="55">
        <f t="shared" si="42"/>
        <v>1</v>
      </c>
      <c r="P100" s="56" t="e">
        <f t="shared" si="46"/>
        <v>#N/A</v>
      </c>
      <c r="W100" s="8" t="s">
        <v>83</v>
      </c>
      <c r="X100" s="18">
        <v>1500</v>
      </c>
      <c r="Y100" s="18">
        <v>136</v>
      </c>
      <c r="Z100" s="9">
        <v>272</v>
      </c>
      <c r="AA100" s="10">
        <v>32</v>
      </c>
      <c r="AB100" s="20">
        <f t="shared" si="36"/>
        <v>0.11764705882352941</v>
      </c>
      <c r="AC100" s="34">
        <v>53.13</v>
      </c>
      <c r="AD100" s="34" t="s">
        <v>100</v>
      </c>
      <c r="AE100" s="22">
        <v>2</v>
      </c>
      <c r="AG100" s="22">
        <f t="shared" si="43"/>
        <v>0</v>
      </c>
      <c r="AH100" s="9">
        <f t="shared" si="47"/>
        <v>0</v>
      </c>
      <c r="AI100" s="9" t="e">
        <f t="shared" si="48"/>
        <v>#N/A</v>
      </c>
      <c r="AJ100" s="9" t="e">
        <f t="shared" si="49"/>
        <v>#NUM!</v>
      </c>
      <c r="AK100" s="55">
        <f t="shared" si="44"/>
        <v>1</v>
      </c>
      <c r="AL100" s="43" t="e">
        <f t="shared" si="50"/>
        <v>#N/A</v>
      </c>
    </row>
    <row r="101" spans="1:38" x14ac:dyDescent="0.25">
      <c r="A101" s="8" t="s">
        <v>84</v>
      </c>
      <c r="B101" s="18">
        <v>2000</v>
      </c>
      <c r="C101" s="18">
        <v>0</v>
      </c>
      <c r="D101" s="9">
        <v>120</v>
      </c>
      <c r="E101" s="10">
        <v>16</v>
      </c>
      <c r="F101" s="80">
        <f t="shared" si="37"/>
        <v>0.13333333333333333</v>
      </c>
      <c r="G101" s="73">
        <f t="shared" si="38"/>
        <v>125</v>
      </c>
      <c r="H101" s="10" t="s">
        <v>96</v>
      </c>
      <c r="I101" s="22">
        <v>3</v>
      </c>
      <c r="J101" s="22"/>
      <c r="K101" s="22">
        <f>IF('BB Selector'!$B$12="Three Phase Delta",0,IF(AND($S$7=F101:F101,C101&lt;$S$2,$S$2&lt;=D101),1,0))</f>
        <v>0</v>
      </c>
      <c r="L101" s="9">
        <f t="shared" si="45"/>
        <v>0</v>
      </c>
      <c r="M101" s="9" t="e">
        <f t="shared" si="40"/>
        <v>#N/A</v>
      </c>
      <c r="N101" s="9" t="e">
        <f t="shared" si="41"/>
        <v>#NUM!</v>
      </c>
      <c r="O101" s="55">
        <f t="shared" si="42"/>
        <v>1</v>
      </c>
      <c r="P101" s="56" t="e">
        <f t="shared" si="46"/>
        <v>#N/A</v>
      </c>
      <c r="W101" s="8" t="s">
        <v>84</v>
      </c>
      <c r="X101" s="18">
        <v>2000</v>
      </c>
      <c r="Y101" s="18">
        <v>136</v>
      </c>
      <c r="Z101" s="9">
        <v>272</v>
      </c>
      <c r="AA101" s="10">
        <v>32</v>
      </c>
      <c r="AB101" s="20">
        <f t="shared" si="36"/>
        <v>0.11764705882352941</v>
      </c>
      <c r="AC101" s="34">
        <v>70.83</v>
      </c>
      <c r="AD101" s="34" t="s">
        <v>100</v>
      </c>
      <c r="AE101" s="22">
        <v>2</v>
      </c>
      <c r="AG101" s="22">
        <f t="shared" si="43"/>
        <v>0</v>
      </c>
      <c r="AH101" s="9">
        <f t="shared" si="47"/>
        <v>0</v>
      </c>
      <c r="AI101" s="9" t="e">
        <f t="shared" si="48"/>
        <v>#N/A</v>
      </c>
      <c r="AJ101" s="9" t="e">
        <f t="shared" si="49"/>
        <v>#NUM!</v>
      </c>
      <c r="AK101" s="55">
        <f t="shared" si="44"/>
        <v>1</v>
      </c>
      <c r="AL101" s="43" t="e">
        <f t="shared" si="50"/>
        <v>#N/A</v>
      </c>
    </row>
    <row r="102" spans="1:38" x14ac:dyDescent="0.25">
      <c r="A102" s="8" t="s">
        <v>85</v>
      </c>
      <c r="B102" s="18">
        <v>3000</v>
      </c>
      <c r="C102" s="18">
        <v>0</v>
      </c>
      <c r="D102" s="9">
        <v>120</v>
      </c>
      <c r="E102" s="10">
        <v>16</v>
      </c>
      <c r="F102" s="80">
        <f t="shared" si="37"/>
        <v>0.13333333333333333</v>
      </c>
      <c r="G102" s="73">
        <f t="shared" si="38"/>
        <v>187.5</v>
      </c>
      <c r="H102" s="10" t="s">
        <v>96</v>
      </c>
      <c r="I102" s="22">
        <v>3</v>
      </c>
      <c r="J102" s="22"/>
      <c r="K102" s="22">
        <f>IF('BB Selector'!$B$12="Three Phase Delta",0,IF(AND($S$7=F102:F102,C102&lt;$S$2,$S$2&lt;=D102),1,0))</f>
        <v>0</v>
      </c>
      <c r="L102" s="9">
        <f t="shared" si="45"/>
        <v>0</v>
      </c>
      <c r="M102" s="9" t="e">
        <f t="shared" si="40"/>
        <v>#N/A</v>
      </c>
      <c r="N102" s="9" t="e">
        <f t="shared" si="41"/>
        <v>#NUM!</v>
      </c>
      <c r="O102" s="55">
        <f t="shared" si="42"/>
        <v>1</v>
      </c>
      <c r="P102" s="56" t="e">
        <f t="shared" si="46"/>
        <v>#N/A</v>
      </c>
      <c r="W102" s="8" t="s">
        <v>85</v>
      </c>
      <c r="X102" s="18">
        <v>3000</v>
      </c>
      <c r="Y102" s="18">
        <v>136</v>
      </c>
      <c r="Z102" s="9">
        <v>272</v>
      </c>
      <c r="AA102" s="10">
        <v>32</v>
      </c>
      <c r="AB102" s="20">
        <f t="shared" si="36"/>
        <v>0.11764705882352941</v>
      </c>
      <c r="AC102" s="34">
        <v>106.25</v>
      </c>
      <c r="AD102" s="34" t="s">
        <v>100</v>
      </c>
      <c r="AE102" s="22">
        <v>2</v>
      </c>
      <c r="AG102" s="22">
        <f t="shared" si="43"/>
        <v>0</v>
      </c>
      <c r="AH102" s="9">
        <f t="shared" si="47"/>
        <v>0</v>
      </c>
      <c r="AI102" s="9" t="e">
        <f t="shared" si="48"/>
        <v>#N/A</v>
      </c>
      <c r="AJ102" s="9" t="e">
        <f t="shared" si="49"/>
        <v>#NUM!</v>
      </c>
      <c r="AK102" s="55">
        <f t="shared" si="44"/>
        <v>1</v>
      </c>
      <c r="AL102" s="43" t="e">
        <f t="shared" si="50"/>
        <v>#N/A</v>
      </c>
    </row>
    <row r="103" spans="1:38" x14ac:dyDescent="0.25">
      <c r="A103" s="8" t="s">
        <v>86</v>
      </c>
      <c r="B103" s="18">
        <v>5000</v>
      </c>
      <c r="C103" s="18">
        <v>0</v>
      </c>
      <c r="D103" s="9">
        <v>120</v>
      </c>
      <c r="E103" s="10">
        <v>16</v>
      </c>
      <c r="F103" s="80">
        <f t="shared" si="37"/>
        <v>0.13333333333333333</v>
      </c>
      <c r="G103" s="73">
        <f t="shared" si="38"/>
        <v>312.5</v>
      </c>
      <c r="H103" s="10" t="s">
        <v>96</v>
      </c>
      <c r="I103" s="22">
        <v>3</v>
      </c>
      <c r="J103" s="22"/>
      <c r="K103" s="22">
        <f>IF('BB Selector'!$B$12="Three Phase Delta",0,IF(AND($S$7=F103:F103,C103&lt;$S$2,$S$2&lt;=D103),1,0))</f>
        <v>0</v>
      </c>
      <c r="L103" s="9">
        <f t="shared" si="45"/>
        <v>0</v>
      </c>
      <c r="M103" s="9" t="e">
        <f t="shared" si="40"/>
        <v>#N/A</v>
      </c>
      <c r="N103" s="9" t="e">
        <f t="shared" si="41"/>
        <v>#NUM!</v>
      </c>
      <c r="O103" s="55">
        <f t="shared" si="42"/>
        <v>1</v>
      </c>
      <c r="P103" s="56" t="e">
        <f t="shared" si="46"/>
        <v>#N/A</v>
      </c>
      <c r="W103" s="8" t="s">
        <v>86</v>
      </c>
      <c r="X103" s="18">
        <v>5000</v>
      </c>
      <c r="Y103" s="18">
        <v>136</v>
      </c>
      <c r="Z103" s="9">
        <v>272</v>
      </c>
      <c r="AA103" s="10">
        <v>32</v>
      </c>
      <c r="AB103" s="20">
        <f t="shared" si="36"/>
        <v>0.11764705882352941</v>
      </c>
      <c r="AC103" s="34">
        <v>176.8</v>
      </c>
      <c r="AD103" s="34" t="s">
        <v>100</v>
      </c>
      <c r="AE103" s="22">
        <v>2</v>
      </c>
      <c r="AG103" s="22">
        <f t="shared" si="43"/>
        <v>0</v>
      </c>
      <c r="AH103" s="9">
        <f t="shared" si="47"/>
        <v>0</v>
      </c>
      <c r="AI103" s="9" t="e">
        <f t="shared" si="48"/>
        <v>#N/A</v>
      </c>
      <c r="AJ103" s="9" t="e">
        <f t="shared" si="49"/>
        <v>#NUM!</v>
      </c>
      <c r="AK103" s="55">
        <f t="shared" si="44"/>
        <v>1</v>
      </c>
      <c r="AL103" s="43" t="e">
        <f t="shared" si="50"/>
        <v>#N/A</v>
      </c>
    </row>
    <row r="104" spans="1:38" x14ac:dyDescent="0.25">
      <c r="A104" s="8" t="s">
        <v>87</v>
      </c>
      <c r="B104" s="18">
        <v>7500</v>
      </c>
      <c r="C104" s="18">
        <v>0</v>
      </c>
      <c r="D104" s="9">
        <v>120</v>
      </c>
      <c r="E104" s="10">
        <v>16</v>
      </c>
      <c r="F104" s="80">
        <f t="shared" si="37"/>
        <v>0.13333333333333333</v>
      </c>
      <c r="G104" s="73">
        <f t="shared" si="38"/>
        <v>468.75</v>
      </c>
      <c r="H104" s="10" t="s">
        <v>96</v>
      </c>
      <c r="I104" s="22">
        <v>3</v>
      </c>
      <c r="J104" s="22"/>
      <c r="K104" s="22">
        <f>IF('BB Selector'!$B$12="Three Phase Delta",0,IF(AND($S$7=F104:F104,C104&lt;$S$2,$S$2&lt;=D104),1,0))</f>
        <v>0</v>
      </c>
      <c r="L104" s="9">
        <f t="shared" si="45"/>
        <v>0</v>
      </c>
      <c r="M104" s="9" t="e">
        <f t="shared" si="40"/>
        <v>#N/A</v>
      </c>
      <c r="N104" s="9" t="e">
        <f t="shared" si="41"/>
        <v>#NUM!</v>
      </c>
      <c r="O104" s="55">
        <f t="shared" si="42"/>
        <v>1</v>
      </c>
      <c r="P104" s="56" t="e">
        <f t="shared" si="46"/>
        <v>#N/A</v>
      </c>
      <c r="W104" s="8" t="s">
        <v>87</v>
      </c>
      <c r="X104" s="18">
        <v>7500</v>
      </c>
      <c r="Y104" s="18">
        <v>136</v>
      </c>
      <c r="Z104" s="9">
        <v>272</v>
      </c>
      <c r="AA104" s="10">
        <v>32</v>
      </c>
      <c r="AB104" s="20">
        <f t="shared" si="36"/>
        <v>0.11764705882352941</v>
      </c>
      <c r="AC104" s="34">
        <v>265.63</v>
      </c>
      <c r="AD104" s="34" t="s">
        <v>100</v>
      </c>
      <c r="AE104" s="22">
        <v>2</v>
      </c>
      <c r="AG104" s="22">
        <f t="shared" si="43"/>
        <v>0</v>
      </c>
      <c r="AH104" s="9">
        <f t="shared" si="47"/>
        <v>0</v>
      </c>
      <c r="AI104" s="9" t="e">
        <f t="shared" si="48"/>
        <v>#N/A</v>
      </c>
      <c r="AJ104" s="9" t="e">
        <f t="shared" si="49"/>
        <v>#NUM!</v>
      </c>
      <c r="AK104" s="55">
        <f t="shared" si="44"/>
        <v>1</v>
      </c>
      <c r="AL104" s="43" t="e">
        <f t="shared" si="50"/>
        <v>#N/A</v>
      </c>
    </row>
    <row r="105" spans="1:38" ht="15.75" thickBot="1" x14ac:dyDescent="0.3">
      <c r="A105" s="13" t="s">
        <v>88</v>
      </c>
      <c r="B105" s="24">
        <v>10000</v>
      </c>
      <c r="C105" s="24">
        <v>0</v>
      </c>
      <c r="D105" s="14">
        <v>120</v>
      </c>
      <c r="E105" s="15">
        <v>16</v>
      </c>
      <c r="F105" s="81">
        <f t="shared" si="37"/>
        <v>0.13333333333333333</v>
      </c>
      <c r="G105" s="75">
        <f t="shared" si="38"/>
        <v>625</v>
      </c>
      <c r="H105" s="15" t="s">
        <v>96</v>
      </c>
      <c r="I105" s="22">
        <v>3</v>
      </c>
      <c r="J105" s="22"/>
      <c r="K105" s="22">
        <f>IF('BB Selector'!$B$12="Three Phase Delta",0,IF(AND($S$7=F105:F105,C105&lt;$S$2,$S$2&lt;=D105),1,0))</f>
        <v>0</v>
      </c>
      <c r="L105" s="9">
        <f t="shared" si="45"/>
        <v>0</v>
      </c>
      <c r="M105" s="9" t="e">
        <f t="shared" si="40"/>
        <v>#N/A</v>
      </c>
      <c r="N105" s="9" t="e">
        <f t="shared" si="41"/>
        <v>#NUM!</v>
      </c>
      <c r="O105" s="55">
        <f t="shared" si="42"/>
        <v>1</v>
      </c>
      <c r="P105" s="56" t="e">
        <f t="shared" si="46"/>
        <v>#N/A</v>
      </c>
      <c r="W105" s="13" t="s">
        <v>88</v>
      </c>
      <c r="X105" s="24">
        <v>10000</v>
      </c>
      <c r="Y105" s="24">
        <v>136</v>
      </c>
      <c r="Z105" s="14">
        <v>272</v>
      </c>
      <c r="AA105" s="15">
        <v>32</v>
      </c>
      <c r="AB105" s="21">
        <f>AA105/Z105</f>
        <v>0.11764705882352941</v>
      </c>
      <c r="AC105" s="34">
        <v>354.17</v>
      </c>
      <c r="AD105" s="34" t="s">
        <v>100</v>
      </c>
      <c r="AE105" s="22">
        <v>2</v>
      </c>
      <c r="AG105" s="22">
        <f t="shared" si="43"/>
        <v>0</v>
      </c>
      <c r="AH105" s="46">
        <f t="shared" si="47"/>
        <v>0</v>
      </c>
      <c r="AI105" s="9" t="e">
        <f t="shared" si="48"/>
        <v>#N/A</v>
      </c>
      <c r="AJ105" s="9" t="e">
        <f t="shared" si="49"/>
        <v>#NUM!</v>
      </c>
      <c r="AK105" s="67">
        <f t="shared" si="44"/>
        <v>1</v>
      </c>
      <c r="AL105" s="43" t="e">
        <f t="shared" si="50"/>
        <v>#N/A</v>
      </c>
    </row>
    <row r="106" spans="1:38" x14ac:dyDescent="0.25">
      <c r="A106" s="3" t="s">
        <v>76</v>
      </c>
      <c r="B106" s="23">
        <v>50</v>
      </c>
      <c r="C106" s="23">
        <v>120</v>
      </c>
      <c r="D106" s="4">
        <v>240</v>
      </c>
      <c r="E106" s="5">
        <v>16</v>
      </c>
      <c r="F106" s="19">
        <f t="shared" si="37"/>
        <v>6.6666666666666666E-2</v>
      </c>
      <c r="G106" s="74">
        <f t="shared" si="38"/>
        <v>3.13</v>
      </c>
      <c r="H106" s="5" t="s">
        <v>102</v>
      </c>
      <c r="I106" s="22">
        <v>2</v>
      </c>
      <c r="J106" s="22"/>
      <c r="K106" s="22">
        <f t="shared" si="39"/>
        <v>0</v>
      </c>
      <c r="L106" s="9">
        <f t="shared" si="45"/>
        <v>0</v>
      </c>
      <c r="M106" s="9" t="e">
        <f t="shared" si="40"/>
        <v>#N/A</v>
      </c>
      <c r="N106" s="9" t="e">
        <f t="shared" si="41"/>
        <v>#NUM!</v>
      </c>
      <c r="O106" s="55">
        <f t="shared" si="42"/>
        <v>0</v>
      </c>
      <c r="P106" s="56" t="e">
        <f t="shared" si="46"/>
        <v>#N/A</v>
      </c>
      <c r="W106" s="18"/>
      <c r="X106" s="18"/>
      <c r="Y106" s="18"/>
      <c r="Z106" s="9"/>
      <c r="AA106" s="10"/>
      <c r="AB106" s="20"/>
      <c r="AC106" s="34"/>
      <c r="AD106" s="34"/>
      <c r="AE106" s="22"/>
      <c r="AG106" s="22"/>
      <c r="AH106" s="9"/>
      <c r="AI106" s="9"/>
      <c r="AJ106" s="9"/>
      <c r="AK106" s="55"/>
      <c r="AL106" s="43"/>
    </row>
    <row r="107" spans="1:38" x14ac:dyDescent="0.25">
      <c r="A107" s="8" t="s">
        <v>77</v>
      </c>
      <c r="B107" s="18">
        <v>100</v>
      </c>
      <c r="C107" s="18">
        <v>120</v>
      </c>
      <c r="D107" s="9">
        <v>240</v>
      </c>
      <c r="E107" s="10">
        <v>16</v>
      </c>
      <c r="F107" s="20">
        <f t="shared" si="37"/>
        <v>6.6666666666666666E-2</v>
      </c>
      <c r="G107" s="73">
        <f t="shared" si="38"/>
        <v>6.25</v>
      </c>
      <c r="H107" s="10" t="s">
        <v>102</v>
      </c>
      <c r="I107" s="22">
        <v>2</v>
      </c>
      <c r="J107" s="22"/>
      <c r="K107" s="22">
        <f t="shared" si="39"/>
        <v>0</v>
      </c>
      <c r="L107" s="9">
        <f t="shared" si="45"/>
        <v>0</v>
      </c>
      <c r="M107" s="9" t="e">
        <f t="shared" si="40"/>
        <v>#N/A</v>
      </c>
      <c r="N107" s="9" t="e">
        <f t="shared" si="41"/>
        <v>#NUM!</v>
      </c>
      <c r="O107" s="55">
        <f t="shared" si="42"/>
        <v>0</v>
      </c>
      <c r="P107" s="56" t="e">
        <f t="shared" si="46"/>
        <v>#N/A</v>
      </c>
      <c r="W107" s="18"/>
      <c r="X107" s="18"/>
      <c r="Y107" s="18"/>
      <c r="Z107" s="9"/>
      <c r="AA107" s="10"/>
      <c r="AB107" s="20"/>
      <c r="AC107" s="34"/>
      <c r="AD107" s="34"/>
      <c r="AE107" s="22"/>
      <c r="AG107" s="22"/>
      <c r="AH107" s="9"/>
      <c r="AI107" s="9"/>
      <c r="AJ107" s="9"/>
      <c r="AK107" s="55"/>
      <c r="AL107" s="43"/>
    </row>
    <row r="108" spans="1:38" x14ac:dyDescent="0.25">
      <c r="A108" s="8" t="s">
        <v>78</v>
      </c>
      <c r="B108" s="18">
        <v>150</v>
      </c>
      <c r="C108" s="18">
        <v>120</v>
      </c>
      <c r="D108" s="9">
        <v>240</v>
      </c>
      <c r="E108" s="10">
        <v>16</v>
      </c>
      <c r="F108" s="20">
        <f t="shared" si="37"/>
        <v>6.6666666666666666E-2</v>
      </c>
      <c r="G108" s="73">
        <f t="shared" si="38"/>
        <v>9.379999999999999</v>
      </c>
      <c r="H108" s="10" t="s">
        <v>102</v>
      </c>
      <c r="I108" s="22">
        <v>2</v>
      </c>
      <c r="J108" s="22"/>
      <c r="K108" s="22">
        <f t="shared" si="39"/>
        <v>0</v>
      </c>
      <c r="L108" s="9">
        <f t="shared" si="45"/>
        <v>0</v>
      </c>
      <c r="M108" s="9" t="e">
        <f t="shared" si="40"/>
        <v>#N/A</v>
      </c>
      <c r="N108" s="9" t="e">
        <f t="shared" si="41"/>
        <v>#NUM!</v>
      </c>
      <c r="O108" s="55">
        <f t="shared" si="42"/>
        <v>0</v>
      </c>
      <c r="P108" s="56" t="e">
        <f t="shared" si="46"/>
        <v>#N/A</v>
      </c>
      <c r="W108" s="18"/>
      <c r="X108" s="18"/>
      <c r="Y108" s="18"/>
      <c r="Z108" s="9"/>
      <c r="AA108" s="10"/>
      <c r="AB108" s="20"/>
      <c r="AC108" s="34"/>
      <c r="AD108" s="34"/>
      <c r="AE108" s="22"/>
      <c r="AG108" s="22"/>
      <c r="AH108" s="9"/>
      <c r="AI108" s="9"/>
      <c r="AJ108" s="9"/>
      <c r="AK108" s="55"/>
      <c r="AL108" s="43"/>
    </row>
    <row r="109" spans="1:38" x14ac:dyDescent="0.25">
      <c r="A109" s="8" t="s">
        <v>79</v>
      </c>
      <c r="B109" s="18">
        <v>250</v>
      </c>
      <c r="C109" s="18">
        <v>120</v>
      </c>
      <c r="D109" s="9">
        <v>240</v>
      </c>
      <c r="E109" s="10">
        <v>16</v>
      </c>
      <c r="F109" s="20">
        <f t="shared" si="37"/>
        <v>6.6666666666666666E-2</v>
      </c>
      <c r="G109" s="73">
        <f t="shared" si="38"/>
        <v>15.629999999999999</v>
      </c>
      <c r="H109" s="10" t="s">
        <v>102</v>
      </c>
      <c r="I109" s="22">
        <v>2</v>
      </c>
      <c r="J109" s="22"/>
      <c r="K109" s="22">
        <f t="shared" si="39"/>
        <v>0</v>
      </c>
      <c r="L109" s="9">
        <f t="shared" si="45"/>
        <v>0</v>
      </c>
      <c r="M109" s="9" t="e">
        <f t="shared" si="40"/>
        <v>#N/A</v>
      </c>
      <c r="N109" s="9" t="e">
        <f t="shared" si="41"/>
        <v>#NUM!</v>
      </c>
      <c r="O109" s="55">
        <f t="shared" si="42"/>
        <v>0</v>
      </c>
      <c r="P109" s="56" t="e">
        <f t="shared" si="46"/>
        <v>#N/A</v>
      </c>
      <c r="W109" s="18"/>
      <c r="X109" s="18"/>
      <c r="Y109" s="18"/>
      <c r="Z109" s="9"/>
      <c r="AA109" s="10"/>
      <c r="AB109" s="20"/>
      <c r="AC109" s="34"/>
      <c r="AD109" s="34"/>
      <c r="AE109" s="22"/>
      <c r="AG109" s="22"/>
      <c r="AH109" s="9"/>
      <c r="AI109" s="9"/>
      <c r="AJ109" s="9"/>
      <c r="AK109" s="55"/>
      <c r="AL109" s="43"/>
    </row>
    <row r="110" spans="1:38" x14ac:dyDescent="0.25">
      <c r="A110" s="8" t="s">
        <v>80</v>
      </c>
      <c r="B110" s="18">
        <v>500</v>
      </c>
      <c r="C110" s="18">
        <v>120</v>
      </c>
      <c r="D110" s="9">
        <v>240</v>
      </c>
      <c r="E110" s="10">
        <v>16</v>
      </c>
      <c r="F110" s="20">
        <f t="shared" si="37"/>
        <v>6.6666666666666666E-2</v>
      </c>
      <c r="G110" s="73">
        <f t="shared" si="38"/>
        <v>31.25</v>
      </c>
      <c r="H110" s="10" t="s">
        <v>102</v>
      </c>
      <c r="I110" s="22">
        <v>2</v>
      </c>
      <c r="J110" s="22"/>
      <c r="K110" s="22">
        <f t="shared" si="39"/>
        <v>0</v>
      </c>
      <c r="L110" s="9">
        <f t="shared" si="45"/>
        <v>0</v>
      </c>
      <c r="M110" s="9" t="e">
        <f t="shared" si="40"/>
        <v>#N/A</v>
      </c>
      <c r="N110" s="9" t="e">
        <f t="shared" si="41"/>
        <v>#NUM!</v>
      </c>
      <c r="O110" s="55">
        <f t="shared" si="42"/>
        <v>0</v>
      </c>
      <c r="P110" s="56" t="e">
        <f t="shared" si="46"/>
        <v>#N/A</v>
      </c>
      <c r="W110" s="18"/>
      <c r="X110" s="18"/>
      <c r="Y110" s="18"/>
      <c r="Z110" s="9"/>
      <c r="AA110" s="10"/>
      <c r="AB110" s="20"/>
      <c r="AC110" s="34"/>
      <c r="AD110" s="34"/>
      <c r="AE110" s="22"/>
      <c r="AG110" s="22"/>
      <c r="AH110" s="9"/>
      <c r="AI110" s="9"/>
      <c r="AJ110" s="9"/>
      <c r="AK110" s="55"/>
      <c r="AL110" s="43"/>
    </row>
    <row r="111" spans="1:38" x14ac:dyDescent="0.25">
      <c r="A111" s="8" t="s">
        <v>81</v>
      </c>
      <c r="B111" s="18">
        <v>750</v>
      </c>
      <c r="C111" s="18">
        <v>120</v>
      </c>
      <c r="D111" s="9">
        <v>240</v>
      </c>
      <c r="E111" s="10">
        <v>16</v>
      </c>
      <c r="F111" s="20">
        <f t="shared" si="37"/>
        <v>6.6666666666666666E-2</v>
      </c>
      <c r="G111" s="73">
        <f t="shared" ref="G111:G131" si="51">ROUNDUP(B111/E111,2)</f>
        <v>46.879999999999995</v>
      </c>
      <c r="H111" s="10" t="s">
        <v>102</v>
      </c>
      <c r="I111" s="22">
        <v>2</v>
      </c>
      <c r="J111" s="22"/>
      <c r="K111" s="22">
        <f t="shared" ref="K111:K131" si="52">IF(AND($S$7=F111:F111,C111&lt;$S$2,$S$2&lt;=D111),1,0)</f>
        <v>0</v>
      </c>
      <c r="L111" s="9">
        <f t="shared" si="45"/>
        <v>0</v>
      </c>
      <c r="M111" s="9" t="e">
        <f t="shared" ref="M111:M131" si="53">IF($T$14=E111,1,0)</f>
        <v>#N/A</v>
      </c>
      <c r="N111" s="9" t="e">
        <f t="shared" ref="N111:N131" si="54">IF($S$19&lt;=B111,1,0)</f>
        <v>#NUM!</v>
      </c>
      <c r="O111" s="55">
        <f t="shared" ref="O111:O131" si="55">IF($S$4&lt;=G111,1,0)</f>
        <v>1</v>
      </c>
      <c r="P111" s="56" t="e">
        <f t="shared" si="46"/>
        <v>#N/A</v>
      </c>
      <c r="W111" s="18"/>
      <c r="X111" s="18"/>
      <c r="Y111" s="18"/>
      <c r="Z111" s="9"/>
      <c r="AA111" s="10"/>
      <c r="AB111" s="20"/>
      <c r="AC111" s="34"/>
      <c r="AD111" s="34"/>
      <c r="AE111" s="22"/>
      <c r="AG111" s="22"/>
      <c r="AH111" s="9"/>
      <c r="AI111" s="9"/>
      <c r="AJ111" s="9"/>
      <c r="AK111" s="55"/>
      <c r="AL111" s="43"/>
    </row>
    <row r="112" spans="1:38" x14ac:dyDescent="0.25">
      <c r="A112" s="8" t="s">
        <v>82</v>
      </c>
      <c r="B112" s="18">
        <v>1000</v>
      </c>
      <c r="C112" s="18">
        <v>120</v>
      </c>
      <c r="D112" s="9">
        <v>240</v>
      </c>
      <c r="E112" s="10">
        <v>16</v>
      </c>
      <c r="F112" s="20">
        <f t="shared" si="37"/>
        <v>6.6666666666666666E-2</v>
      </c>
      <c r="G112" s="73">
        <f t="shared" si="51"/>
        <v>62.5</v>
      </c>
      <c r="H112" s="10" t="s">
        <v>102</v>
      </c>
      <c r="I112" s="22">
        <v>2</v>
      </c>
      <c r="J112" s="22"/>
      <c r="K112" s="22">
        <f t="shared" si="52"/>
        <v>0</v>
      </c>
      <c r="L112" s="9">
        <f t="shared" si="45"/>
        <v>0</v>
      </c>
      <c r="M112" s="9" t="e">
        <f t="shared" si="53"/>
        <v>#N/A</v>
      </c>
      <c r="N112" s="9" t="e">
        <f t="shared" si="54"/>
        <v>#NUM!</v>
      </c>
      <c r="O112" s="55">
        <f t="shared" si="55"/>
        <v>1</v>
      </c>
      <c r="P112" s="56" t="e">
        <f t="shared" si="46"/>
        <v>#N/A</v>
      </c>
      <c r="W112" s="18"/>
      <c r="X112" s="18"/>
      <c r="Y112" s="18"/>
      <c r="Z112" s="9"/>
      <c r="AA112" s="10"/>
      <c r="AB112" s="20"/>
      <c r="AC112" s="34"/>
      <c r="AD112" s="34"/>
      <c r="AE112" s="22"/>
      <c r="AG112" s="22"/>
      <c r="AH112" s="9"/>
      <c r="AI112" s="9"/>
      <c r="AJ112" s="9"/>
      <c r="AK112" s="55"/>
      <c r="AL112" s="43"/>
    </row>
    <row r="113" spans="1:38" x14ac:dyDescent="0.25">
      <c r="A113" s="8" t="s">
        <v>83</v>
      </c>
      <c r="B113" s="18">
        <v>1500</v>
      </c>
      <c r="C113" s="18">
        <v>120</v>
      </c>
      <c r="D113" s="9">
        <v>240</v>
      </c>
      <c r="E113" s="10">
        <v>16</v>
      </c>
      <c r="F113" s="20">
        <f t="shared" si="37"/>
        <v>6.6666666666666666E-2</v>
      </c>
      <c r="G113" s="73">
        <f t="shared" si="51"/>
        <v>93.75</v>
      </c>
      <c r="H113" s="10" t="s">
        <v>102</v>
      </c>
      <c r="I113" s="22">
        <v>2</v>
      </c>
      <c r="J113" s="22"/>
      <c r="K113" s="22">
        <f t="shared" si="52"/>
        <v>0</v>
      </c>
      <c r="L113" s="9">
        <f t="shared" si="45"/>
        <v>0</v>
      </c>
      <c r="M113" s="9" t="e">
        <f t="shared" si="53"/>
        <v>#N/A</v>
      </c>
      <c r="N113" s="9" t="e">
        <f t="shared" si="54"/>
        <v>#NUM!</v>
      </c>
      <c r="O113" s="55">
        <f t="shared" si="55"/>
        <v>1</v>
      </c>
      <c r="P113" s="56" t="e">
        <f t="shared" si="46"/>
        <v>#N/A</v>
      </c>
      <c r="W113" s="18"/>
      <c r="X113" s="18"/>
      <c r="Y113" s="18"/>
      <c r="Z113" s="9"/>
      <c r="AA113" s="10"/>
      <c r="AB113" s="20"/>
      <c r="AC113" s="34"/>
      <c r="AD113" s="34"/>
      <c r="AE113" s="22"/>
      <c r="AG113" s="22"/>
      <c r="AH113" s="9"/>
      <c r="AI113" s="9"/>
      <c r="AJ113" s="9"/>
      <c r="AK113" s="55"/>
      <c r="AL113" s="43"/>
    </row>
    <row r="114" spans="1:38" x14ac:dyDescent="0.25">
      <c r="A114" s="8" t="s">
        <v>84</v>
      </c>
      <c r="B114" s="18">
        <v>2000</v>
      </c>
      <c r="C114" s="18">
        <v>120</v>
      </c>
      <c r="D114" s="9">
        <v>240</v>
      </c>
      <c r="E114" s="10">
        <v>16</v>
      </c>
      <c r="F114" s="20">
        <f t="shared" si="37"/>
        <v>6.6666666666666666E-2</v>
      </c>
      <c r="G114" s="73">
        <f t="shared" si="51"/>
        <v>125</v>
      </c>
      <c r="H114" s="10" t="s">
        <v>102</v>
      </c>
      <c r="I114" s="22">
        <v>2</v>
      </c>
      <c r="J114" s="22"/>
      <c r="K114" s="22">
        <f t="shared" si="52"/>
        <v>0</v>
      </c>
      <c r="L114" s="9">
        <f t="shared" si="45"/>
        <v>0</v>
      </c>
      <c r="M114" s="9" t="e">
        <f t="shared" si="53"/>
        <v>#N/A</v>
      </c>
      <c r="N114" s="9" t="e">
        <f t="shared" si="54"/>
        <v>#NUM!</v>
      </c>
      <c r="O114" s="55">
        <f t="shared" si="55"/>
        <v>1</v>
      </c>
      <c r="P114" s="56" t="e">
        <f t="shared" si="46"/>
        <v>#N/A</v>
      </c>
      <c r="W114" s="18"/>
      <c r="X114" s="18"/>
      <c r="Y114" s="18"/>
      <c r="Z114" s="9"/>
      <c r="AA114" s="10"/>
      <c r="AB114" s="20"/>
      <c r="AC114" s="34"/>
      <c r="AD114" s="34"/>
      <c r="AE114" s="22"/>
      <c r="AG114" s="22"/>
      <c r="AH114" s="9"/>
      <c r="AI114" s="9"/>
      <c r="AJ114" s="9"/>
      <c r="AK114" s="55"/>
      <c r="AL114" s="43"/>
    </row>
    <row r="115" spans="1:38" x14ac:dyDescent="0.25">
      <c r="A115" s="8" t="s">
        <v>85</v>
      </c>
      <c r="B115" s="18">
        <v>3000</v>
      </c>
      <c r="C115" s="18">
        <v>120</v>
      </c>
      <c r="D115" s="9">
        <v>240</v>
      </c>
      <c r="E115" s="10">
        <v>16</v>
      </c>
      <c r="F115" s="20">
        <f t="shared" si="37"/>
        <v>6.6666666666666666E-2</v>
      </c>
      <c r="G115" s="73">
        <f t="shared" si="51"/>
        <v>187.5</v>
      </c>
      <c r="H115" s="10" t="s">
        <v>102</v>
      </c>
      <c r="I115" s="22">
        <v>2</v>
      </c>
      <c r="J115" s="22"/>
      <c r="K115" s="22">
        <f t="shared" si="52"/>
        <v>0</v>
      </c>
      <c r="L115" s="9">
        <f t="shared" si="45"/>
        <v>0</v>
      </c>
      <c r="M115" s="9" t="e">
        <f t="shared" si="53"/>
        <v>#N/A</v>
      </c>
      <c r="N115" s="9" t="e">
        <f t="shared" si="54"/>
        <v>#NUM!</v>
      </c>
      <c r="O115" s="55">
        <f t="shared" si="55"/>
        <v>1</v>
      </c>
      <c r="P115" s="56" t="e">
        <f t="shared" si="46"/>
        <v>#N/A</v>
      </c>
      <c r="W115" s="18"/>
      <c r="X115" s="18"/>
      <c r="Y115" s="18"/>
      <c r="Z115" s="9"/>
      <c r="AA115" s="10"/>
      <c r="AB115" s="20"/>
      <c r="AC115" s="34"/>
      <c r="AD115" s="34"/>
      <c r="AE115" s="22"/>
      <c r="AG115" s="22"/>
      <c r="AH115" s="9"/>
      <c r="AI115" s="9"/>
      <c r="AJ115" s="9"/>
      <c r="AK115" s="55"/>
      <c r="AL115" s="43"/>
    </row>
    <row r="116" spans="1:38" x14ac:dyDescent="0.25">
      <c r="A116" s="8" t="s">
        <v>86</v>
      </c>
      <c r="B116" s="18">
        <v>5000</v>
      </c>
      <c r="C116" s="18">
        <v>120</v>
      </c>
      <c r="D116" s="9">
        <v>240</v>
      </c>
      <c r="E116" s="10">
        <v>16</v>
      </c>
      <c r="F116" s="20">
        <f t="shared" si="37"/>
        <v>6.6666666666666666E-2</v>
      </c>
      <c r="G116" s="73">
        <f t="shared" si="51"/>
        <v>312.5</v>
      </c>
      <c r="H116" s="10" t="s">
        <v>102</v>
      </c>
      <c r="I116" s="22">
        <v>2</v>
      </c>
      <c r="J116" s="22"/>
      <c r="K116" s="22">
        <f t="shared" si="52"/>
        <v>0</v>
      </c>
      <c r="L116" s="9">
        <f t="shared" si="45"/>
        <v>0</v>
      </c>
      <c r="M116" s="9" t="e">
        <f t="shared" si="53"/>
        <v>#N/A</v>
      </c>
      <c r="N116" s="9" t="e">
        <f t="shared" si="54"/>
        <v>#NUM!</v>
      </c>
      <c r="O116" s="55">
        <f t="shared" si="55"/>
        <v>1</v>
      </c>
      <c r="P116" s="56" t="e">
        <f t="shared" si="46"/>
        <v>#N/A</v>
      </c>
      <c r="W116" s="18"/>
      <c r="X116" s="18"/>
      <c r="Y116" s="18"/>
      <c r="Z116" s="9"/>
      <c r="AA116" s="10"/>
      <c r="AB116" s="20"/>
      <c r="AC116" s="34"/>
      <c r="AD116" s="34"/>
      <c r="AE116" s="22"/>
      <c r="AG116" s="22"/>
      <c r="AH116" s="9"/>
      <c r="AI116" s="9"/>
      <c r="AJ116" s="9"/>
      <c r="AK116" s="55"/>
      <c r="AL116" s="43"/>
    </row>
    <row r="117" spans="1:38" x14ac:dyDescent="0.25">
      <c r="A117" s="8" t="s">
        <v>87</v>
      </c>
      <c r="B117" s="18">
        <v>7500</v>
      </c>
      <c r="C117" s="18">
        <v>120</v>
      </c>
      <c r="D117" s="9">
        <v>240</v>
      </c>
      <c r="E117" s="10">
        <v>16</v>
      </c>
      <c r="F117" s="20">
        <f t="shared" si="37"/>
        <v>6.6666666666666666E-2</v>
      </c>
      <c r="G117" s="73">
        <f t="shared" si="51"/>
        <v>468.75</v>
      </c>
      <c r="H117" s="10" t="s">
        <v>102</v>
      </c>
      <c r="I117" s="22">
        <v>2</v>
      </c>
      <c r="J117" s="22"/>
      <c r="K117" s="22">
        <f t="shared" si="52"/>
        <v>0</v>
      </c>
      <c r="L117" s="9">
        <f t="shared" si="45"/>
        <v>0</v>
      </c>
      <c r="M117" s="9" t="e">
        <f t="shared" si="53"/>
        <v>#N/A</v>
      </c>
      <c r="N117" s="9" t="e">
        <f t="shared" si="54"/>
        <v>#NUM!</v>
      </c>
      <c r="O117" s="55">
        <f t="shared" si="55"/>
        <v>1</v>
      </c>
      <c r="P117" s="56" t="e">
        <f t="shared" si="46"/>
        <v>#N/A</v>
      </c>
      <c r="W117" s="18"/>
      <c r="X117" s="18"/>
      <c r="Y117" s="18"/>
      <c r="Z117" s="9"/>
      <c r="AA117" s="10"/>
      <c r="AB117" s="20"/>
      <c r="AC117" s="34"/>
      <c r="AD117" s="34"/>
      <c r="AE117" s="22"/>
      <c r="AG117" s="22"/>
      <c r="AH117" s="9"/>
      <c r="AI117" s="9"/>
      <c r="AJ117" s="9"/>
      <c r="AK117" s="55"/>
      <c r="AL117" s="43"/>
    </row>
    <row r="118" spans="1:38" ht="15.75" thickBot="1" x14ac:dyDescent="0.3">
      <c r="A118" s="13" t="s">
        <v>88</v>
      </c>
      <c r="B118" s="24">
        <v>10000</v>
      </c>
      <c r="C118" s="24">
        <v>120</v>
      </c>
      <c r="D118" s="14">
        <v>240</v>
      </c>
      <c r="E118" s="15">
        <v>16</v>
      </c>
      <c r="F118" s="21">
        <f t="shared" si="37"/>
        <v>6.6666666666666666E-2</v>
      </c>
      <c r="G118" s="75">
        <f t="shared" si="51"/>
        <v>625</v>
      </c>
      <c r="H118" s="15" t="s">
        <v>102</v>
      </c>
      <c r="I118" s="22">
        <v>2</v>
      </c>
      <c r="J118" s="22"/>
      <c r="K118" s="22">
        <f t="shared" si="52"/>
        <v>0</v>
      </c>
      <c r="L118" s="9">
        <f t="shared" si="45"/>
        <v>0</v>
      </c>
      <c r="M118" s="9" t="e">
        <f t="shared" si="53"/>
        <v>#N/A</v>
      </c>
      <c r="N118" s="9" t="e">
        <f t="shared" si="54"/>
        <v>#NUM!</v>
      </c>
      <c r="O118" s="55">
        <f t="shared" si="55"/>
        <v>1</v>
      </c>
      <c r="P118" s="56" t="e">
        <f t="shared" si="46"/>
        <v>#N/A</v>
      </c>
      <c r="W118" s="18"/>
      <c r="X118" s="18"/>
      <c r="Y118" s="18"/>
      <c r="Z118" s="9"/>
      <c r="AA118" s="10"/>
      <c r="AB118" s="20"/>
      <c r="AC118" s="34"/>
      <c r="AD118" s="34"/>
      <c r="AE118" s="22"/>
      <c r="AG118" s="22"/>
      <c r="AH118" s="9"/>
      <c r="AI118" s="9"/>
      <c r="AJ118" s="9"/>
      <c r="AK118" s="55"/>
      <c r="AL118" s="43"/>
    </row>
    <row r="119" spans="1:38" x14ac:dyDescent="0.25">
      <c r="A119" s="3" t="s">
        <v>76</v>
      </c>
      <c r="B119" s="23">
        <v>50</v>
      </c>
      <c r="C119" s="23">
        <v>120</v>
      </c>
      <c r="D119" s="4">
        <v>240</v>
      </c>
      <c r="E119" s="5">
        <v>32</v>
      </c>
      <c r="F119" s="19">
        <f t="shared" si="37"/>
        <v>0.13333333333333333</v>
      </c>
      <c r="G119" s="74">
        <f t="shared" si="51"/>
        <v>1.57</v>
      </c>
      <c r="H119" s="5" t="s">
        <v>97</v>
      </c>
      <c r="I119" s="22">
        <v>2</v>
      </c>
      <c r="J119" s="22"/>
      <c r="K119" s="22">
        <f t="shared" si="52"/>
        <v>0</v>
      </c>
      <c r="L119" s="9">
        <f t="shared" si="45"/>
        <v>0</v>
      </c>
      <c r="M119" s="9" t="e">
        <f t="shared" si="53"/>
        <v>#N/A</v>
      </c>
      <c r="N119" s="9" t="e">
        <f t="shared" si="54"/>
        <v>#NUM!</v>
      </c>
      <c r="O119" s="55">
        <f t="shared" si="55"/>
        <v>0</v>
      </c>
      <c r="P119" s="56" t="e">
        <f t="shared" si="46"/>
        <v>#N/A</v>
      </c>
      <c r="W119" s="18"/>
      <c r="X119" s="18"/>
      <c r="Y119" s="18"/>
      <c r="Z119" s="9"/>
      <c r="AA119" s="10"/>
      <c r="AB119" s="20"/>
      <c r="AC119" s="34"/>
      <c r="AD119" s="34"/>
      <c r="AE119" s="22"/>
      <c r="AG119" s="22"/>
      <c r="AH119" s="9"/>
      <c r="AI119" s="9"/>
      <c r="AJ119" s="9"/>
      <c r="AK119" s="55"/>
      <c r="AL119" s="43"/>
    </row>
    <row r="120" spans="1:38" x14ac:dyDescent="0.25">
      <c r="A120" s="8" t="s">
        <v>77</v>
      </c>
      <c r="B120" s="18">
        <v>100</v>
      </c>
      <c r="C120" s="18">
        <v>120</v>
      </c>
      <c r="D120" s="9">
        <v>240</v>
      </c>
      <c r="E120" s="10">
        <v>32</v>
      </c>
      <c r="F120" s="20">
        <f t="shared" si="37"/>
        <v>0.13333333333333333</v>
      </c>
      <c r="G120" s="73">
        <f t="shared" si="51"/>
        <v>3.13</v>
      </c>
      <c r="H120" s="10" t="s">
        <v>97</v>
      </c>
      <c r="I120" s="22">
        <v>2</v>
      </c>
      <c r="J120" s="22"/>
      <c r="K120" s="22">
        <f t="shared" si="52"/>
        <v>0</v>
      </c>
      <c r="L120" s="9">
        <f t="shared" si="45"/>
        <v>0</v>
      </c>
      <c r="M120" s="9" t="e">
        <f t="shared" si="53"/>
        <v>#N/A</v>
      </c>
      <c r="N120" s="9" t="e">
        <f t="shared" si="54"/>
        <v>#NUM!</v>
      </c>
      <c r="O120" s="55">
        <f t="shared" si="55"/>
        <v>0</v>
      </c>
      <c r="P120" s="56" t="e">
        <f t="shared" si="46"/>
        <v>#N/A</v>
      </c>
      <c r="W120" s="18"/>
      <c r="X120" s="18"/>
      <c r="Y120" s="18"/>
      <c r="Z120" s="9"/>
      <c r="AA120" s="10"/>
      <c r="AB120" s="20"/>
      <c r="AC120" s="34"/>
      <c r="AD120" s="34"/>
      <c r="AE120" s="22"/>
      <c r="AG120" s="22"/>
      <c r="AH120" s="9"/>
      <c r="AI120" s="9"/>
      <c r="AJ120" s="9"/>
      <c r="AK120" s="55"/>
      <c r="AL120" s="43"/>
    </row>
    <row r="121" spans="1:38" x14ac:dyDescent="0.25">
      <c r="A121" s="8" t="s">
        <v>78</v>
      </c>
      <c r="B121" s="18">
        <v>150</v>
      </c>
      <c r="C121" s="18">
        <v>120</v>
      </c>
      <c r="D121" s="9">
        <v>240</v>
      </c>
      <c r="E121" s="10">
        <v>32</v>
      </c>
      <c r="F121" s="20">
        <f t="shared" si="37"/>
        <v>0.13333333333333333</v>
      </c>
      <c r="G121" s="73">
        <f t="shared" si="51"/>
        <v>4.6899999999999995</v>
      </c>
      <c r="H121" s="10" t="s">
        <v>97</v>
      </c>
      <c r="I121" s="22">
        <v>2</v>
      </c>
      <c r="J121" s="22"/>
      <c r="K121" s="22">
        <f t="shared" si="52"/>
        <v>0</v>
      </c>
      <c r="L121" s="9">
        <f t="shared" si="45"/>
        <v>0</v>
      </c>
      <c r="M121" s="9" t="e">
        <f t="shared" si="53"/>
        <v>#N/A</v>
      </c>
      <c r="N121" s="9" t="e">
        <f t="shared" si="54"/>
        <v>#NUM!</v>
      </c>
      <c r="O121" s="55">
        <f t="shared" si="55"/>
        <v>0</v>
      </c>
      <c r="P121" s="56" t="e">
        <f t="shared" si="46"/>
        <v>#N/A</v>
      </c>
      <c r="W121" s="18"/>
      <c r="X121" s="18"/>
      <c r="Y121" s="18"/>
      <c r="Z121" s="9"/>
      <c r="AA121" s="10"/>
      <c r="AB121" s="20"/>
      <c r="AC121" s="34"/>
      <c r="AD121" s="34"/>
      <c r="AE121" s="22"/>
      <c r="AG121" s="22"/>
      <c r="AH121" s="9"/>
      <c r="AI121" s="9"/>
      <c r="AJ121" s="9"/>
      <c r="AK121" s="55"/>
      <c r="AL121" s="43"/>
    </row>
    <row r="122" spans="1:38" x14ac:dyDescent="0.25">
      <c r="A122" s="8" t="s">
        <v>79</v>
      </c>
      <c r="B122" s="18">
        <v>250</v>
      </c>
      <c r="C122" s="18">
        <v>120</v>
      </c>
      <c r="D122" s="9">
        <v>240</v>
      </c>
      <c r="E122" s="10">
        <v>32</v>
      </c>
      <c r="F122" s="20">
        <f t="shared" si="37"/>
        <v>0.13333333333333333</v>
      </c>
      <c r="G122" s="73">
        <f t="shared" si="51"/>
        <v>7.8199999999999994</v>
      </c>
      <c r="H122" s="10" t="s">
        <v>97</v>
      </c>
      <c r="I122" s="22">
        <v>2</v>
      </c>
      <c r="J122" s="22"/>
      <c r="K122" s="22">
        <f t="shared" si="52"/>
        <v>0</v>
      </c>
      <c r="L122" s="9">
        <f t="shared" si="45"/>
        <v>0</v>
      </c>
      <c r="M122" s="9" t="e">
        <f t="shared" si="53"/>
        <v>#N/A</v>
      </c>
      <c r="N122" s="9" t="e">
        <f t="shared" si="54"/>
        <v>#NUM!</v>
      </c>
      <c r="O122" s="55">
        <f t="shared" si="55"/>
        <v>0</v>
      </c>
      <c r="P122" s="56" t="e">
        <f t="shared" si="46"/>
        <v>#N/A</v>
      </c>
      <c r="W122" s="18"/>
      <c r="X122" s="18"/>
      <c r="Y122" s="18"/>
      <c r="Z122" s="9"/>
      <c r="AA122" s="10"/>
      <c r="AB122" s="20"/>
      <c r="AC122" s="34"/>
      <c r="AD122" s="34"/>
      <c r="AE122" s="22"/>
      <c r="AG122" s="22"/>
      <c r="AH122" s="9"/>
      <c r="AI122" s="9"/>
      <c r="AJ122" s="9"/>
      <c r="AK122" s="55"/>
      <c r="AL122" s="43"/>
    </row>
    <row r="123" spans="1:38" x14ac:dyDescent="0.25">
      <c r="A123" s="8" t="s">
        <v>80</v>
      </c>
      <c r="B123" s="18">
        <v>500</v>
      </c>
      <c r="C123" s="18">
        <v>120</v>
      </c>
      <c r="D123" s="9">
        <v>240</v>
      </c>
      <c r="E123" s="10">
        <v>32</v>
      </c>
      <c r="F123" s="20">
        <f t="shared" si="37"/>
        <v>0.13333333333333333</v>
      </c>
      <c r="G123" s="73">
        <f t="shared" si="51"/>
        <v>15.629999999999999</v>
      </c>
      <c r="H123" s="10" t="s">
        <v>97</v>
      </c>
      <c r="I123" s="22">
        <v>2</v>
      </c>
      <c r="J123" s="22"/>
      <c r="K123" s="22">
        <f t="shared" si="52"/>
        <v>0</v>
      </c>
      <c r="L123" s="9">
        <f t="shared" si="45"/>
        <v>0</v>
      </c>
      <c r="M123" s="9" t="e">
        <f t="shared" si="53"/>
        <v>#N/A</v>
      </c>
      <c r="N123" s="9" t="e">
        <f t="shared" si="54"/>
        <v>#NUM!</v>
      </c>
      <c r="O123" s="55">
        <f t="shared" si="55"/>
        <v>0</v>
      </c>
      <c r="P123" s="56" t="e">
        <f t="shared" si="46"/>
        <v>#N/A</v>
      </c>
      <c r="W123" s="18"/>
      <c r="X123" s="18"/>
      <c r="Y123" s="18"/>
      <c r="Z123" s="9"/>
      <c r="AA123" s="10"/>
      <c r="AB123" s="20"/>
      <c r="AC123" s="34"/>
      <c r="AD123" s="34"/>
      <c r="AE123" s="22"/>
      <c r="AG123" s="22"/>
      <c r="AH123" s="9"/>
      <c r="AI123" s="9"/>
      <c r="AJ123" s="9"/>
      <c r="AK123" s="55"/>
      <c r="AL123" s="43"/>
    </row>
    <row r="124" spans="1:38" x14ac:dyDescent="0.25">
      <c r="A124" s="8" t="s">
        <v>81</v>
      </c>
      <c r="B124" s="18">
        <v>750</v>
      </c>
      <c r="C124" s="18">
        <v>120</v>
      </c>
      <c r="D124" s="9">
        <v>240</v>
      </c>
      <c r="E124" s="10">
        <v>32</v>
      </c>
      <c r="F124" s="20">
        <f t="shared" si="37"/>
        <v>0.13333333333333333</v>
      </c>
      <c r="G124" s="73">
        <f t="shared" si="51"/>
        <v>23.44</v>
      </c>
      <c r="H124" s="10" t="s">
        <v>97</v>
      </c>
      <c r="I124" s="22">
        <v>2</v>
      </c>
      <c r="J124" s="22"/>
      <c r="K124" s="22">
        <f t="shared" si="52"/>
        <v>0</v>
      </c>
      <c r="L124" s="9">
        <f t="shared" si="45"/>
        <v>0</v>
      </c>
      <c r="M124" s="9" t="e">
        <f t="shared" si="53"/>
        <v>#N/A</v>
      </c>
      <c r="N124" s="9" t="e">
        <f t="shared" si="54"/>
        <v>#NUM!</v>
      </c>
      <c r="O124" s="55">
        <f t="shared" si="55"/>
        <v>0</v>
      </c>
      <c r="P124" s="56" t="e">
        <f t="shared" si="46"/>
        <v>#N/A</v>
      </c>
      <c r="W124" s="18"/>
      <c r="X124" s="18"/>
      <c r="Y124" s="18"/>
      <c r="Z124" s="9"/>
      <c r="AA124" s="10"/>
      <c r="AB124" s="20"/>
      <c r="AC124" s="34"/>
      <c r="AD124" s="34"/>
      <c r="AE124" s="22"/>
      <c r="AG124" s="22"/>
      <c r="AH124" s="9"/>
      <c r="AI124" s="9"/>
      <c r="AJ124" s="9"/>
      <c r="AK124" s="55"/>
      <c r="AL124" s="43"/>
    </row>
    <row r="125" spans="1:38" x14ac:dyDescent="0.25">
      <c r="A125" s="8" t="s">
        <v>82</v>
      </c>
      <c r="B125" s="18">
        <v>1000</v>
      </c>
      <c r="C125" s="18">
        <v>120</v>
      </c>
      <c r="D125" s="9">
        <v>240</v>
      </c>
      <c r="E125" s="10">
        <v>32</v>
      </c>
      <c r="F125" s="20">
        <f t="shared" si="37"/>
        <v>0.13333333333333333</v>
      </c>
      <c r="G125" s="73">
        <f t="shared" si="51"/>
        <v>31.25</v>
      </c>
      <c r="H125" s="10" t="s">
        <v>97</v>
      </c>
      <c r="I125" s="22">
        <v>2</v>
      </c>
      <c r="J125" s="22"/>
      <c r="K125" s="22">
        <f t="shared" si="52"/>
        <v>0</v>
      </c>
      <c r="L125" s="9">
        <f t="shared" si="45"/>
        <v>0</v>
      </c>
      <c r="M125" s="9" t="e">
        <f t="shared" si="53"/>
        <v>#N/A</v>
      </c>
      <c r="N125" s="9" t="e">
        <f t="shared" si="54"/>
        <v>#NUM!</v>
      </c>
      <c r="O125" s="55">
        <f t="shared" si="55"/>
        <v>0</v>
      </c>
      <c r="P125" s="56" t="e">
        <f t="shared" si="46"/>
        <v>#N/A</v>
      </c>
      <c r="W125" s="18"/>
      <c r="X125" s="18"/>
      <c r="Y125" s="18"/>
      <c r="Z125" s="9"/>
      <c r="AA125" s="10"/>
      <c r="AB125" s="20"/>
      <c r="AC125" s="34"/>
      <c r="AD125" s="34"/>
      <c r="AE125" s="22"/>
      <c r="AG125" s="22"/>
      <c r="AH125" s="9"/>
      <c r="AI125" s="9"/>
      <c r="AJ125" s="9"/>
      <c r="AK125" s="55"/>
      <c r="AL125" s="43"/>
    </row>
    <row r="126" spans="1:38" x14ac:dyDescent="0.25">
      <c r="A126" s="8" t="s">
        <v>83</v>
      </c>
      <c r="B126" s="18">
        <v>1500</v>
      </c>
      <c r="C126" s="18">
        <v>120</v>
      </c>
      <c r="D126" s="9">
        <v>240</v>
      </c>
      <c r="E126" s="10">
        <v>32</v>
      </c>
      <c r="F126" s="20">
        <f t="shared" si="37"/>
        <v>0.13333333333333333</v>
      </c>
      <c r="G126" s="73">
        <f t="shared" si="51"/>
        <v>46.879999999999995</v>
      </c>
      <c r="H126" s="10" t="s">
        <v>97</v>
      </c>
      <c r="I126" s="22">
        <v>2</v>
      </c>
      <c r="J126" s="22"/>
      <c r="K126" s="22">
        <f t="shared" si="52"/>
        <v>0</v>
      </c>
      <c r="L126" s="9">
        <f t="shared" si="45"/>
        <v>0</v>
      </c>
      <c r="M126" s="9" t="e">
        <f t="shared" si="53"/>
        <v>#N/A</v>
      </c>
      <c r="N126" s="9" t="e">
        <f t="shared" si="54"/>
        <v>#NUM!</v>
      </c>
      <c r="O126" s="55">
        <f t="shared" si="55"/>
        <v>1</v>
      </c>
      <c r="P126" s="56" t="e">
        <f t="shared" si="46"/>
        <v>#N/A</v>
      </c>
      <c r="W126" s="18"/>
      <c r="X126" s="18"/>
      <c r="Y126" s="18"/>
      <c r="Z126" s="9"/>
      <c r="AA126" s="10"/>
      <c r="AB126" s="20"/>
      <c r="AC126" s="34"/>
      <c r="AD126" s="34"/>
      <c r="AE126" s="22"/>
      <c r="AG126" s="22"/>
      <c r="AH126" s="9"/>
      <c r="AI126" s="9"/>
      <c r="AJ126" s="9"/>
      <c r="AK126" s="55"/>
      <c r="AL126" s="43"/>
    </row>
    <row r="127" spans="1:38" x14ac:dyDescent="0.25">
      <c r="A127" s="8" t="s">
        <v>84</v>
      </c>
      <c r="B127" s="18">
        <v>2000</v>
      </c>
      <c r="C127" s="18">
        <v>120</v>
      </c>
      <c r="D127" s="9">
        <v>240</v>
      </c>
      <c r="E127" s="10">
        <v>32</v>
      </c>
      <c r="F127" s="20">
        <f t="shared" si="37"/>
        <v>0.13333333333333333</v>
      </c>
      <c r="G127" s="73">
        <f t="shared" si="51"/>
        <v>62.5</v>
      </c>
      <c r="H127" s="10" t="s">
        <v>97</v>
      </c>
      <c r="I127" s="22">
        <v>2</v>
      </c>
      <c r="J127" s="22"/>
      <c r="K127" s="22">
        <f t="shared" si="52"/>
        <v>0</v>
      </c>
      <c r="L127" s="9">
        <f t="shared" si="45"/>
        <v>0</v>
      </c>
      <c r="M127" s="9" t="e">
        <f t="shared" si="53"/>
        <v>#N/A</v>
      </c>
      <c r="N127" s="9" t="e">
        <f t="shared" si="54"/>
        <v>#NUM!</v>
      </c>
      <c r="O127" s="55">
        <f t="shared" si="55"/>
        <v>1</v>
      </c>
      <c r="P127" s="56" t="e">
        <f t="shared" si="46"/>
        <v>#N/A</v>
      </c>
      <c r="W127" s="18"/>
      <c r="X127" s="18"/>
      <c r="Y127" s="18"/>
      <c r="Z127" s="9"/>
      <c r="AA127" s="10"/>
      <c r="AB127" s="20"/>
      <c r="AC127" s="34"/>
      <c r="AD127" s="34"/>
      <c r="AE127" s="22"/>
      <c r="AG127" s="22"/>
      <c r="AH127" s="9"/>
      <c r="AI127" s="9"/>
      <c r="AJ127" s="9"/>
      <c r="AK127" s="55"/>
      <c r="AL127" s="43"/>
    </row>
    <row r="128" spans="1:38" x14ac:dyDescent="0.25">
      <c r="A128" s="8" t="s">
        <v>85</v>
      </c>
      <c r="B128" s="18">
        <v>3000</v>
      </c>
      <c r="C128" s="18">
        <v>120</v>
      </c>
      <c r="D128" s="9">
        <v>240</v>
      </c>
      <c r="E128" s="10">
        <v>32</v>
      </c>
      <c r="F128" s="20">
        <f t="shared" si="37"/>
        <v>0.13333333333333333</v>
      </c>
      <c r="G128" s="73">
        <f t="shared" si="51"/>
        <v>93.75</v>
      </c>
      <c r="H128" s="10" t="s">
        <v>97</v>
      </c>
      <c r="I128" s="22">
        <v>2</v>
      </c>
      <c r="J128" s="22"/>
      <c r="K128" s="22">
        <f t="shared" si="52"/>
        <v>0</v>
      </c>
      <c r="L128" s="9">
        <f t="shared" si="45"/>
        <v>0</v>
      </c>
      <c r="M128" s="9" t="e">
        <f t="shared" si="53"/>
        <v>#N/A</v>
      </c>
      <c r="N128" s="9" t="e">
        <f t="shared" si="54"/>
        <v>#NUM!</v>
      </c>
      <c r="O128" s="55">
        <f t="shared" si="55"/>
        <v>1</v>
      </c>
      <c r="P128" s="56" t="e">
        <f t="shared" si="46"/>
        <v>#N/A</v>
      </c>
      <c r="W128" s="18"/>
      <c r="X128" s="18"/>
      <c r="Y128" s="18"/>
      <c r="Z128" s="9"/>
      <c r="AA128" s="10"/>
      <c r="AB128" s="20"/>
      <c r="AC128" s="34"/>
      <c r="AD128" s="34"/>
      <c r="AE128" s="22"/>
      <c r="AG128" s="22"/>
      <c r="AH128" s="9"/>
      <c r="AI128" s="9"/>
      <c r="AJ128" s="9"/>
      <c r="AK128" s="55"/>
      <c r="AL128" s="43"/>
    </row>
    <row r="129" spans="1:38" x14ac:dyDescent="0.25">
      <c r="A129" s="8" t="s">
        <v>86</v>
      </c>
      <c r="B129" s="18">
        <v>5000</v>
      </c>
      <c r="C129" s="18">
        <v>120</v>
      </c>
      <c r="D129" s="9">
        <v>240</v>
      </c>
      <c r="E129" s="10">
        <v>32</v>
      </c>
      <c r="F129" s="20">
        <f t="shared" si="37"/>
        <v>0.13333333333333333</v>
      </c>
      <c r="G129" s="73">
        <f t="shared" si="51"/>
        <v>156.25</v>
      </c>
      <c r="H129" s="10" t="s">
        <v>97</v>
      </c>
      <c r="I129" s="22">
        <v>2</v>
      </c>
      <c r="J129" s="22"/>
      <c r="K129" s="22">
        <f t="shared" si="52"/>
        <v>0</v>
      </c>
      <c r="L129" s="9">
        <f t="shared" si="45"/>
        <v>0</v>
      </c>
      <c r="M129" s="9" t="e">
        <f t="shared" si="53"/>
        <v>#N/A</v>
      </c>
      <c r="N129" s="9" t="e">
        <f t="shared" si="54"/>
        <v>#NUM!</v>
      </c>
      <c r="O129" s="55">
        <f t="shared" si="55"/>
        <v>1</v>
      </c>
      <c r="P129" s="56" t="e">
        <f t="shared" si="46"/>
        <v>#N/A</v>
      </c>
      <c r="W129" s="18"/>
      <c r="X129" s="18"/>
      <c r="Y129" s="18"/>
      <c r="Z129" s="9"/>
      <c r="AA129" s="10"/>
      <c r="AB129" s="20"/>
      <c r="AC129" s="34"/>
      <c r="AD129" s="34"/>
      <c r="AE129" s="22"/>
      <c r="AG129" s="22"/>
      <c r="AH129" s="9"/>
      <c r="AI129" s="9"/>
      <c r="AJ129" s="9"/>
      <c r="AK129" s="55"/>
      <c r="AL129" s="43"/>
    </row>
    <row r="130" spans="1:38" x14ac:dyDescent="0.25">
      <c r="A130" s="8" t="s">
        <v>87</v>
      </c>
      <c r="B130" s="18">
        <v>7500</v>
      </c>
      <c r="C130" s="18">
        <v>120</v>
      </c>
      <c r="D130" s="9">
        <v>240</v>
      </c>
      <c r="E130" s="10">
        <v>32</v>
      </c>
      <c r="F130" s="20">
        <f t="shared" ref="F130" si="56">E130/D130</f>
        <v>0.13333333333333333</v>
      </c>
      <c r="G130" s="73">
        <f t="shared" si="51"/>
        <v>234.38</v>
      </c>
      <c r="H130" s="10" t="s">
        <v>97</v>
      </c>
      <c r="I130" s="22">
        <v>2</v>
      </c>
      <c r="J130" s="22"/>
      <c r="K130" s="22">
        <f t="shared" si="52"/>
        <v>0</v>
      </c>
      <c r="L130" s="9">
        <f t="shared" si="45"/>
        <v>0</v>
      </c>
      <c r="M130" s="9" t="e">
        <f t="shared" si="53"/>
        <v>#N/A</v>
      </c>
      <c r="N130" s="9" t="e">
        <f t="shared" si="54"/>
        <v>#NUM!</v>
      </c>
      <c r="O130" s="55">
        <f t="shared" si="55"/>
        <v>1</v>
      </c>
      <c r="P130" s="56" t="e">
        <f t="shared" si="46"/>
        <v>#N/A</v>
      </c>
      <c r="W130" s="18"/>
      <c r="X130" s="18"/>
      <c r="Y130" s="18"/>
      <c r="Z130" s="9"/>
      <c r="AA130" s="10"/>
      <c r="AB130" s="20"/>
      <c r="AC130" s="34"/>
      <c r="AD130" s="34"/>
      <c r="AE130" s="22"/>
      <c r="AG130" s="22"/>
      <c r="AH130" s="9"/>
      <c r="AI130" s="9"/>
      <c r="AJ130" s="9"/>
      <c r="AK130" s="55"/>
      <c r="AL130" s="43"/>
    </row>
    <row r="131" spans="1:38" ht="15.75" thickBot="1" x14ac:dyDescent="0.3">
      <c r="A131" s="13" t="s">
        <v>88</v>
      </c>
      <c r="B131" s="24">
        <v>10000</v>
      </c>
      <c r="C131" s="24">
        <v>120</v>
      </c>
      <c r="D131" s="14">
        <v>240</v>
      </c>
      <c r="E131" s="15">
        <v>32</v>
      </c>
      <c r="F131" s="21">
        <f>E131/D131</f>
        <v>0.13333333333333333</v>
      </c>
      <c r="G131" s="75">
        <f t="shared" si="51"/>
        <v>312.5</v>
      </c>
      <c r="H131" s="15" t="s">
        <v>97</v>
      </c>
      <c r="I131" s="22">
        <v>2</v>
      </c>
      <c r="J131" s="22"/>
      <c r="K131" s="22">
        <f t="shared" si="52"/>
        <v>0</v>
      </c>
      <c r="L131" s="14">
        <f t="shared" si="45"/>
        <v>0</v>
      </c>
      <c r="M131" s="14" t="e">
        <f t="shared" si="53"/>
        <v>#N/A</v>
      </c>
      <c r="N131" s="14" t="e">
        <f t="shared" si="54"/>
        <v>#NUM!</v>
      </c>
      <c r="O131" s="57">
        <f t="shared" si="55"/>
        <v>1</v>
      </c>
      <c r="P131" s="56" t="e">
        <f t="shared" si="46"/>
        <v>#N/A</v>
      </c>
      <c r="W131" s="18"/>
      <c r="X131" s="18"/>
      <c r="Y131" s="18"/>
      <c r="Z131" s="9"/>
      <c r="AA131" s="10"/>
      <c r="AB131" s="20"/>
      <c r="AC131" s="34"/>
      <c r="AD131" s="34"/>
      <c r="AE131" s="22"/>
      <c r="AG131" s="22"/>
      <c r="AH131" s="9"/>
      <c r="AI131" s="9"/>
      <c r="AJ131" s="9"/>
      <c r="AK131" s="55"/>
      <c r="AL131" s="43"/>
    </row>
    <row r="132" spans="1:38" ht="15.75" thickBot="1" x14ac:dyDescent="0.3">
      <c r="K132" s="22"/>
      <c r="P132" s="56"/>
      <c r="AL132" s="43"/>
    </row>
    <row r="133" spans="1:38" x14ac:dyDescent="0.25">
      <c r="A133" s="125" t="s">
        <v>182</v>
      </c>
      <c r="B133" s="126">
        <v>6000</v>
      </c>
      <c r="C133" s="4">
        <v>170</v>
      </c>
      <c r="D133" s="4">
        <v>186</v>
      </c>
      <c r="E133" s="141">
        <f>D133-C133</f>
        <v>16</v>
      </c>
      <c r="F133" s="6">
        <v>9.4E-2</v>
      </c>
      <c r="G133" s="74">
        <f>B133/228/SQRT(3)</f>
        <v>15.193428136569098</v>
      </c>
      <c r="H133" s="128" t="s">
        <v>190</v>
      </c>
      <c r="I133" s="128">
        <v>1</v>
      </c>
      <c r="J133" s="4"/>
      <c r="K133" s="128">
        <f>IF(AND($S$24=F133:F133,C133&lt;=$S$2,$S$2&lt;=D133),1,0)</f>
        <v>0</v>
      </c>
      <c r="L133" s="4">
        <f>IF(AND($S$24=F133,$U$3="Boost"),1,0)</f>
        <v>0</v>
      </c>
      <c r="M133" s="4" t="e">
        <f>IF($T$31=E133,1,0)</f>
        <v>#N/A</v>
      </c>
      <c r="N133" s="4" t="e">
        <f>IF($S$36&lt;=B133,1,0)</f>
        <v>#NUM!</v>
      </c>
      <c r="O133" s="142">
        <f>IF($S$4&lt;=G133,1,0)</f>
        <v>0</v>
      </c>
      <c r="P133" s="143" t="e">
        <f t="shared" si="46"/>
        <v>#N/A</v>
      </c>
      <c r="W133" s="125" t="s">
        <v>182</v>
      </c>
      <c r="X133" s="126">
        <v>6000</v>
      </c>
      <c r="Y133" s="4">
        <v>170</v>
      </c>
      <c r="Z133" s="4">
        <v>186</v>
      </c>
      <c r="AA133" s="141">
        <f>Z133-Y133</f>
        <v>16</v>
      </c>
      <c r="AB133" s="6">
        <v>8.6999999999999994E-2</v>
      </c>
      <c r="AC133" s="74">
        <f>X133/228/SQRT(3)</f>
        <v>15.193428136569098</v>
      </c>
      <c r="AD133" s="128" t="s">
        <v>190</v>
      </c>
      <c r="AE133" s="128">
        <v>1</v>
      </c>
      <c r="AF133" s="4"/>
      <c r="AG133" s="128">
        <f>IF(AND($AO$24=AB133:AB133,Y133&lt;=$AO$2,$AO$2&lt;=Z133),1,0)</f>
        <v>0</v>
      </c>
      <c r="AH133" s="4">
        <f>IF(AND($AO$24=AB133,$U$3="Buck"),1,0)</f>
        <v>0</v>
      </c>
      <c r="AI133" s="4" t="e">
        <f>IF($AP$31=AA133,1,0)</f>
        <v>#N/A</v>
      </c>
      <c r="AJ133" s="4" t="e">
        <f>IF($AO$36&lt;=X133,1,0)</f>
        <v>#NUM!</v>
      </c>
      <c r="AK133" s="142">
        <f>IF($AO$4&lt;=AC133,1,0)</f>
        <v>0</v>
      </c>
      <c r="AL133" s="143" t="e">
        <f t="shared" ref="AL133" si="57">IF($S$1=1,IF(SUM(AG133:AK133)=5,1,0),0)</f>
        <v>#N/A</v>
      </c>
    </row>
    <row r="134" spans="1:38" x14ac:dyDescent="0.25">
      <c r="A134" s="132" t="s">
        <v>182</v>
      </c>
      <c r="B134" s="115">
        <v>6000</v>
      </c>
      <c r="C134" s="9">
        <v>170</v>
      </c>
      <c r="D134" s="9">
        <v>196</v>
      </c>
      <c r="E134" s="118">
        <f t="shared" ref="E134:E162" si="58">D134-C134</f>
        <v>26</v>
      </c>
      <c r="F134" s="11">
        <v>0.153</v>
      </c>
      <c r="G134" s="73">
        <f>B134/240/SQRT(3)</f>
        <v>14.433756729740645</v>
      </c>
      <c r="H134" s="22" t="s">
        <v>190</v>
      </c>
      <c r="I134" s="22">
        <v>1</v>
      </c>
      <c r="J134" s="9"/>
      <c r="K134" s="22">
        <f t="shared" ref="K134:K162" si="59">IF(AND($S$24=F134:F134,C134&lt;=$S$2,$S$2&lt;=D134),1,0)</f>
        <v>0</v>
      </c>
      <c r="L134" s="9">
        <f t="shared" ref="L134:L162" si="60">IF(AND($S$24=F134,$U$3="Boost"),1,0)</f>
        <v>0</v>
      </c>
      <c r="M134" s="9" t="e">
        <f t="shared" ref="M134:M150" si="61">IF($T$31=E134,1,0)</f>
        <v>#N/A</v>
      </c>
      <c r="N134" s="9" t="e">
        <f t="shared" ref="N134:N150" si="62">IF($S$36&lt;=B134,1,0)</f>
        <v>#NUM!</v>
      </c>
      <c r="O134" s="55">
        <f t="shared" ref="O134:O150" si="63">IF($S$4&lt;=G134,1,0)</f>
        <v>0</v>
      </c>
      <c r="P134" s="56" t="e">
        <f t="shared" si="46"/>
        <v>#N/A</v>
      </c>
      <c r="W134" s="132" t="s">
        <v>182</v>
      </c>
      <c r="X134" s="115">
        <v>6000</v>
      </c>
      <c r="Y134" s="9">
        <v>170</v>
      </c>
      <c r="Z134" s="9">
        <v>196</v>
      </c>
      <c r="AA134" s="118">
        <f t="shared" ref="AA134:AA162" si="64">Z134-Y134</f>
        <v>26</v>
      </c>
      <c r="AB134" s="11">
        <v>0.13300000000000001</v>
      </c>
      <c r="AC134" s="73">
        <f>X134/240/SQRT(3)</f>
        <v>14.433756729740645</v>
      </c>
      <c r="AD134" s="22" t="s">
        <v>190</v>
      </c>
      <c r="AE134" s="22">
        <v>1</v>
      </c>
      <c r="AF134" s="9"/>
      <c r="AG134" s="22">
        <f t="shared" ref="AG134:AG197" si="65">IF(AND($AO$24=AB134:AB134,Y134&lt;=$AO$2,$AO$2&lt;=Z134),1,0)</f>
        <v>0</v>
      </c>
      <c r="AH134" s="9">
        <f t="shared" ref="AH134:AH197" si="66">IF(AND($AO$24=AB134,$U$3="Buck"),1,0)</f>
        <v>0</v>
      </c>
      <c r="AI134" s="9" t="e">
        <f t="shared" ref="AI134:AI197" si="67">IF($AP$31=AA134,1,0)</f>
        <v>#N/A</v>
      </c>
      <c r="AJ134" s="9" t="e">
        <f t="shared" ref="AJ134:AJ197" si="68">IF($AO$36&lt;=X134,1,0)</f>
        <v>#NUM!</v>
      </c>
      <c r="AK134" s="55">
        <f t="shared" ref="AK134:AK197" si="69">IF($AO$4&lt;=AC134,1,0)</f>
        <v>0</v>
      </c>
      <c r="AL134" s="56" t="e">
        <f t="shared" ref="AL134:AL197" si="70">IF($S$1=1,IF(SUM(AG134:AK134)=5,1,0),0)</f>
        <v>#N/A</v>
      </c>
    </row>
    <row r="135" spans="1:38" x14ac:dyDescent="0.25">
      <c r="A135" s="132" t="s">
        <v>182</v>
      </c>
      <c r="B135" s="115">
        <v>6000</v>
      </c>
      <c r="C135" s="9">
        <v>170</v>
      </c>
      <c r="D135" s="9">
        <v>206</v>
      </c>
      <c r="E135" s="118">
        <f t="shared" si="58"/>
        <v>36</v>
      </c>
      <c r="F135" s="11">
        <v>0.21199999999999999</v>
      </c>
      <c r="G135" s="73">
        <f>B135/252/SQRT(3)</f>
        <v>13.746434980705377</v>
      </c>
      <c r="H135" s="22" t="s">
        <v>190</v>
      </c>
      <c r="I135" s="22">
        <v>1</v>
      </c>
      <c r="J135" s="9"/>
      <c r="K135" s="22">
        <f t="shared" si="59"/>
        <v>0</v>
      </c>
      <c r="L135" s="9">
        <f t="shared" si="60"/>
        <v>0</v>
      </c>
      <c r="M135" s="9" t="e">
        <f t="shared" si="61"/>
        <v>#N/A</v>
      </c>
      <c r="N135" s="9" t="e">
        <f t="shared" si="62"/>
        <v>#NUM!</v>
      </c>
      <c r="O135" s="55">
        <f t="shared" si="63"/>
        <v>0</v>
      </c>
      <c r="P135" s="56" t="e">
        <f t="shared" si="46"/>
        <v>#N/A</v>
      </c>
      <c r="W135" s="132" t="s">
        <v>182</v>
      </c>
      <c r="X135" s="115">
        <v>6000</v>
      </c>
      <c r="Y135" s="9">
        <v>170</v>
      </c>
      <c r="Z135" s="9">
        <v>206</v>
      </c>
      <c r="AA135" s="118">
        <f t="shared" si="64"/>
        <v>36</v>
      </c>
      <c r="AB135" s="11">
        <v>0.17499999999999999</v>
      </c>
      <c r="AC135" s="73">
        <f>X135/252/SQRT(3)</f>
        <v>13.746434980705377</v>
      </c>
      <c r="AD135" s="22" t="s">
        <v>190</v>
      </c>
      <c r="AE135" s="22">
        <v>1</v>
      </c>
      <c r="AF135" s="9"/>
      <c r="AG135" s="22">
        <f t="shared" si="65"/>
        <v>0</v>
      </c>
      <c r="AH135" s="9">
        <f t="shared" si="66"/>
        <v>0</v>
      </c>
      <c r="AI135" s="9" t="e">
        <f t="shared" si="67"/>
        <v>#N/A</v>
      </c>
      <c r="AJ135" s="9" t="e">
        <f t="shared" si="68"/>
        <v>#NUM!</v>
      </c>
      <c r="AK135" s="55">
        <f t="shared" si="69"/>
        <v>0</v>
      </c>
      <c r="AL135" s="56" t="e">
        <f t="shared" si="70"/>
        <v>#N/A</v>
      </c>
    </row>
    <row r="136" spans="1:38" x14ac:dyDescent="0.25">
      <c r="A136" s="132" t="s">
        <v>182</v>
      </c>
      <c r="B136" s="115">
        <v>6000</v>
      </c>
      <c r="C136" s="9">
        <v>180</v>
      </c>
      <c r="D136" s="9">
        <v>197</v>
      </c>
      <c r="E136" s="118">
        <f t="shared" si="58"/>
        <v>17</v>
      </c>
      <c r="F136" s="11">
        <v>9.4E-2</v>
      </c>
      <c r="G136" s="73">
        <v>15.193428136569098</v>
      </c>
      <c r="H136" s="22" t="s">
        <v>190</v>
      </c>
      <c r="I136" s="22">
        <v>1</v>
      </c>
      <c r="J136" s="9"/>
      <c r="K136" s="22">
        <f t="shared" si="59"/>
        <v>0</v>
      </c>
      <c r="L136" s="9">
        <f t="shared" si="60"/>
        <v>0</v>
      </c>
      <c r="M136" s="9" t="e">
        <f t="shared" si="61"/>
        <v>#N/A</v>
      </c>
      <c r="N136" s="9" t="e">
        <f t="shared" si="62"/>
        <v>#NUM!</v>
      </c>
      <c r="O136" s="55">
        <f t="shared" si="63"/>
        <v>0</v>
      </c>
      <c r="P136" s="56" t="e">
        <f t="shared" si="46"/>
        <v>#N/A</v>
      </c>
      <c r="W136" s="132" t="s">
        <v>182</v>
      </c>
      <c r="X136" s="115">
        <v>6000</v>
      </c>
      <c r="Y136" s="9">
        <v>180</v>
      </c>
      <c r="Z136" s="9">
        <v>197</v>
      </c>
      <c r="AA136" s="118">
        <f t="shared" si="64"/>
        <v>17</v>
      </c>
      <c r="AB136" s="11">
        <v>8.6999999999999994E-2</v>
      </c>
      <c r="AC136" s="73">
        <v>15.193428136569098</v>
      </c>
      <c r="AD136" s="22" t="s">
        <v>190</v>
      </c>
      <c r="AE136" s="22">
        <v>1</v>
      </c>
      <c r="AF136" s="9"/>
      <c r="AG136" s="22">
        <f t="shared" si="65"/>
        <v>0</v>
      </c>
      <c r="AH136" s="9">
        <f t="shared" si="66"/>
        <v>0</v>
      </c>
      <c r="AI136" s="9" t="e">
        <f t="shared" si="67"/>
        <v>#N/A</v>
      </c>
      <c r="AJ136" s="9" t="e">
        <f t="shared" si="68"/>
        <v>#NUM!</v>
      </c>
      <c r="AK136" s="55">
        <f t="shared" si="69"/>
        <v>0</v>
      </c>
      <c r="AL136" s="56" t="e">
        <f t="shared" si="70"/>
        <v>#N/A</v>
      </c>
    </row>
    <row r="137" spans="1:38" x14ac:dyDescent="0.25">
      <c r="A137" s="132" t="s">
        <v>182</v>
      </c>
      <c r="B137" s="115">
        <v>6000</v>
      </c>
      <c r="C137" s="9">
        <v>180</v>
      </c>
      <c r="D137" s="9">
        <v>208</v>
      </c>
      <c r="E137" s="118">
        <f t="shared" si="58"/>
        <v>28</v>
      </c>
      <c r="F137" s="11">
        <v>0.153</v>
      </c>
      <c r="G137" s="73">
        <v>14.433756729740645</v>
      </c>
      <c r="H137" s="22" t="s">
        <v>190</v>
      </c>
      <c r="I137" s="22">
        <v>1</v>
      </c>
      <c r="J137" s="9"/>
      <c r="K137" s="22">
        <f t="shared" si="59"/>
        <v>0</v>
      </c>
      <c r="L137" s="9">
        <f t="shared" si="60"/>
        <v>0</v>
      </c>
      <c r="M137" s="9" t="e">
        <f t="shared" si="61"/>
        <v>#N/A</v>
      </c>
      <c r="N137" s="9" t="e">
        <f t="shared" si="62"/>
        <v>#NUM!</v>
      </c>
      <c r="O137" s="55">
        <f t="shared" si="63"/>
        <v>0</v>
      </c>
      <c r="P137" s="56" t="e">
        <f t="shared" si="46"/>
        <v>#N/A</v>
      </c>
      <c r="W137" s="132" t="s">
        <v>182</v>
      </c>
      <c r="X137" s="115">
        <v>6000</v>
      </c>
      <c r="Y137" s="9">
        <v>180</v>
      </c>
      <c r="Z137" s="9">
        <v>208</v>
      </c>
      <c r="AA137" s="118">
        <f t="shared" si="64"/>
        <v>28</v>
      </c>
      <c r="AB137" s="11">
        <v>0.13300000000000001</v>
      </c>
      <c r="AC137" s="73">
        <v>14.433756729740645</v>
      </c>
      <c r="AD137" s="22" t="s">
        <v>190</v>
      </c>
      <c r="AE137" s="22">
        <v>1</v>
      </c>
      <c r="AF137" s="9"/>
      <c r="AG137" s="22">
        <f t="shared" si="65"/>
        <v>0</v>
      </c>
      <c r="AH137" s="9">
        <f t="shared" si="66"/>
        <v>0</v>
      </c>
      <c r="AI137" s="9" t="e">
        <f t="shared" si="67"/>
        <v>#N/A</v>
      </c>
      <c r="AJ137" s="9" t="e">
        <f t="shared" si="68"/>
        <v>#NUM!</v>
      </c>
      <c r="AK137" s="55">
        <f t="shared" si="69"/>
        <v>0</v>
      </c>
      <c r="AL137" s="56" t="e">
        <f t="shared" si="70"/>
        <v>#N/A</v>
      </c>
    </row>
    <row r="138" spans="1:38" x14ac:dyDescent="0.25">
      <c r="A138" s="132" t="s">
        <v>182</v>
      </c>
      <c r="B138" s="115">
        <v>6000</v>
      </c>
      <c r="C138" s="9">
        <v>180</v>
      </c>
      <c r="D138" s="9">
        <v>218</v>
      </c>
      <c r="E138" s="118">
        <f t="shared" si="58"/>
        <v>38</v>
      </c>
      <c r="F138" s="11">
        <v>0.21199999999999999</v>
      </c>
      <c r="G138" s="73">
        <v>13.746434980705377</v>
      </c>
      <c r="H138" s="22" t="s">
        <v>190</v>
      </c>
      <c r="I138" s="22">
        <v>1</v>
      </c>
      <c r="J138" s="9"/>
      <c r="K138" s="22">
        <f t="shared" si="59"/>
        <v>0</v>
      </c>
      <c r="L138" s="9">
        <f t="shared" si="60"/>
        <v>0</v>
      </c>
      <c r="M138" s="9" t="e">
        <f t="shared" si="61"/>
        <v>#N/A</v>
      </c>
      <c r="N138" s="9" t="e">
        <f t="shared" si="62"/>
        <v>#NUM!</v>
      </c>
      <c r="O138" s="55">
        <f t="shared" si="63"/>
        <v>0</v>
      </c>
      <c r="P138" s="56" t="e">
        <f t="shared" si="46"/>
        <v>#N/A</v>
      </c>
      <c r="W138" s="132" t="s">
        <v>182</v>
      </c>
      <c r="X138" s="115">
        <v>6000</v>
      </c>
      <c r="Y138" s="9">
        <v>180</v>
      </c>
      <c r="Z138" s="9">
        <v>218</v>
      </c>
      <c r="AA138" s="118">
        <f t="shared" si="64"/>
        <v>38</v>
      </c>
      <c r="AB138" s="11">
        <v>0.17499999999999999</v>
      </c>
      <c r="AC138" s="73">
        <v>13.746434980705377</v>
      </c>
      <c r="AD138" s="22" t="s">
        <v>190</v>
      </c>
      <c r="AE138" s="22">
        <v>1</v>
      </c>
      <c r="AF138" s="9"/>
      <c r="AG138" s="22">
        <f t="shared" si="65"/>
        <v>0</v>
      </c>
      <c r="AH138" s="9">
        <f t="shared" si="66"/>
        <v>0</v>
      </c>
      <c r="AI138" s="9" t="e">
        <f t="shared" si="67"/>
        <v>#N/A</v>
      </c>
      <c r="AJ138" s="9" t="e">
        <f t="shared" si="68"/>
        <v>#NUM!</v>
      </c>
      <c r="AK138" s="55">
        <f t="shared" si="69"/>
        <v>0</v>
      </c>
      <c r="AL138" s="56" t="e">
        <f t="shared" si="70"/>
        <v>#N/A</v>
      </c>
    </row>
    <row r="139" spans="1:38" x14ac:dyDescent="0.25">
      <c r="A139" s="132" t="s">
        <v>182</v>
      </c>
      <c r="B139" s="115">
        <v>6000</v>
      </c>
      <c r="C139" s="9">
        <v>190</v>
      </c>
      <c r="D139" s="9">
        <v>208</v>
      </c>
      <c r="E139" s="118">
        <f t="shared" si="58"/>
        <v>18</v>
      </c>
      <c r="F139" s="11">
        <v>9.4E-2</v>
      </c>
      <c r="G139" s="73">
        <v>15.193428136569098</v>
      </c>
      <c r="H139" s="22" t="s">
        <v>190</v>
      </c>
      <c r="I139" s="22">
        <v>1</v>
      </c>
      <c r="J139" s="9"/>
      <c r="K139" s="22">
        <f t="shared" si="59"/>
        <v>0</v>
      </c>
      <c r="L139" s="9">
        <f t="shared" si="60"/>
        <v>0</v>
      </c>
      <c r="M139" s="9" t="e">
        <f t="shared" si="61"/>
        <v>#N/A</v>
      </c>
      <c r="N139" s="9" t="e">
        <f t="shared" si="62"/>
        <v>#NUM!</v>
      </c>
      <c r="O139" s="55">
        <f t="shared" si="63"/>
        <v>0</v>
      </c>
      <c r="P139" s="56" t="e">
        <f t="shared" si="46"/>
        <v>#N/A</v>
      </c>
      <c r="W139" s="132" t="s">
        <v>182</v>
      </c>
      <c r="X139" s="115">
        <v>6000</v>
      </c>
      <c r="Y139" s="9">
        <v>190</v>
      </c>
      <c r="Z139" s="9">
        <v>208</v>
      </c>
      <c r="AA139" s="118">
        <f t="shared" si="64"/>
        <v>18</v>
      </c>
      <c r="AB139" s="11">
        <v>8.6999999999999994E-2</v>
      </c>
      <c r="AC139" s="73">
        <v>15.193428136569098</v>
      </c>
      <c r="AD139" s="22" t="s">
        <v>190</v>
      </c>
      <c r="AE139" s="22">
        <v>1</v>
      </c>
      <c r="AF139" s="9"/>
      <c r="AG139" s="22">
        <f t="shared" si="65"/>
        <v>0</v>
      </c>
      <c r="AH139" s="9">
        <f t="shared" si="66"/>
        <v>0</v>
      </c>
      <c r="AI139" s="9" t="e">
        <f t="shared" si="67"/>
        <v>#N/A</v>
      </c>
      <c r="AJ139" s="9" t="e">
        <f t="shared" si="68"/>
        <v>#NUM!</v>
      </c>
      <c r="AK139" s="55">
        <f t="shared" si="69"/>
        <v>0</v>
      </c>
      <c r="AL139" s="56" t="e">
        <f t="shared" si="70"/>
        <v>#N/A</v>
      </c>
    </row>
    <row r="140" spans="1:38" x14ac:dyDescent="0.25">
      <c r="A140" s="132" t="s">
        <v>182</v>
      </c>
      <c r="B140" s="115">
        <v>6000</v>
      </c>
      <c r="C140" s="9">
        <v>190</v>
      </c>
      <c r="D140" s="9">
        <v>219</v>
      </c>
      <c r="E140" s="118">
        <f t="shared" si="58"/>
        <v>29</v>
      </c>
      <c r="F140" s="11">
        <v>0.153</v>
      </c>
      <c r="G140" s="73">
        <v>14.433756729740645</v>
      </c>
      <c r="H140" s="22" t="s">
        <v>190</v>
      </c>
      <c r="I140" s="22">
        <v>1</v>
      </c>
      <c r="J140" s="9"/>
      <c r="K140" s="22">
        <f t="shared" si="59"/>
        <v>0</v>
      </c>
      <c r="L140" s="9">
        <f t="shared" si="60"/>
        <v>0</v>
      </c>
      <c r="M140" s="9" t="e">
        <f t="shared" si="61"/>
        <v>#N/A</v>
      </c>
      <c r="N140" s="9" t="e">
        <f t="shared" si="62"/>
        <v>#NUM!</v>
      </c>
      <c r="O140" s="55">
        <f t="shared" si="63"/>
        <v>0</v>
      </c>
      <c r="P140" s="56" t="e">
        <f t="shared" si="46"/>
        <v>#N/A</v>
      </c>
      <c r="W140" s="132" t="s">
        <v>182</v>
      </c>
      <c r="X140" s="115">
        <v>6000</v>
      </c>
      <c r="Y140" s="9">
        <v>190</v>
      </c>
      <c r="Z140" s="9">
        <v>219</v>
      </c>
      <c r="AA140" s="118">
        <f t="shared" si="64"/>
        <v>29</v>
      </c>
      <c r="AB140" s="11">
        <v>0.13300000000000001</v>
      </c>
      <c r="AC140" s="73">
        <v>14.433756729740645</v>
      </c>
      <c r="AD140" s="22" t="s">
        <v>190</v>
      </c>
      <c r="AE140" s="22">
        <v>1</v>
      </c>
      <c r="AF140" s="9"/>
      <c r="AG140" s="22">
        <f t="shared" si="65"/>
        <v>0</v>
      </c>
      <c r="AH140" s="9">
        <f t="shared" si="66"/>
        <v>0</v>
      </c>
      <c r="AI140" s="9" t="e">
        <f t="shared" si="67"/>
        <v>#N/A</v>
      </c>
      <c r="AJ140" s="9" t="e">
        <f t="shared" si="68"/>
        <v>#NUM!</v>
      </c>
      <c r="AK140" s="55">
        <f t="shared" si="69"/>
        <v>0</v>
      </c>
      <c r="AL140" s="56" t="e">
        <f t="shared" si="70"/>
        <v>#N/A</v>
      </c>
    </row>
    <row r="141" spans="1:38" x14ac:dyDescent="0.25">
      <c r="A141" s="132" t="s">
        <v>182</v>
      </c>
      <c r="B141" s="115">
        <v>6000</v>
      </c>
      <c r="C141" s="9">
        <v>190</v>
      </c>
      <c r="D141" s="9">
        <v>230</v>
      </c>
      <c r="E141" s="118">
        <f t="shared" si="58"/>
        <v>40</v>
      </c>
      <c r="F141" s="11">
        <v>0.21199999999999999</v>
      </c>
      <c r="G141" s="73">
        <v>13.746434980705377</v>
      </c>
      <c r="H141" s="22" t="s">
        <v>190</v>
      </c>
      <c r="I141" s="22">
        <v>1</v>
      </c>
      <c r="J141" s="9"/>
      <c r="K141" s="22">
        <f t="shared" si="59"/>
        <v>0</v>
      </c>
      <c r="L141" s="9">
        <f t="shared" si="60"/>
        <v>0</v>
      </c>
      <c r="M141" s="9" t="e">
        <f t="shared" si="61"/>
        <v>#N/A</v>
      </c>
      <c r="N141" s="9" t="e">
        <f t="shared" si="62"/>
        <v>#NUM!</v>
      </c>
      <c r="O141" s="55">
        <f t="shared" si="63"/>
        <v>0</v>
      </c>
      <c r="P141" s="56" t="e">
        <f t="shared" si="46"/>
        <v>#N/A</v>
      </c>
      <c r="W141" s="132" t="s">
        <v>182</v>
      </c>
      <c r="X141" s="115">
        <v>6000</v>
      </c>
      <c r="Y141" s="9">
        <v>190</v>
      </c>
      <c r="Z141" s="9">
        <v>230</v>
      </c>
      <c r="AA141" s="118">
        <f t="shared" si="64"/>
        <v>40</v>
      </c>
      <c r="AB141" s="11">
        <v>0.17499999999999999</v>
      </c>
      <c r="AC141" s="73">
        <v>13.746434980705377</v>
      </c>
      <c r="AD141" s="22" t="s">
        <v>190</v>
      </c>
      <c r="AE141" s="22">
        <v>1</v>
      </c>
      <c r="AF141" s="9"/>
      <c r="AG141" s="22">
        <f t="shared" si="65"/>
        <v>0</v>
      </c>
      <c r="AH141" s="9">
        <f t="shared" si="66"/>
        <v>0</v>
      </c>
      <c r="AI141" s="9" t="e">
        <f t="shared" si="67"/>
        <v>#N/A</v>
      </c>
      <c r="AJ141" s="9" t="e">
        <f t="shared" si="68"/>
        <v>#NUM!</v>
      </c>
      <c r="AK141" s="55">
        <f t="shared" si="69"/>
        <v>0</v>
      </c>
      <c r="AL141" s="56" t="e">
        <f t="shared" si="70"/>
        <v>#N/A</v>
      </c>
    </row>
    <row r="142" spans="1:38" x14ac:dyDescent="0.25">
      <c r="A142" s="132" t="s">
        <v>182</v>
      </c>
      <c r="B142" s="115">
        <v>6000</v>
      </c>
      <c r="C142" s="9">
        <v>200</v>
      </c>
      <c r="D142" s="9">
        <v>219</v>
      </c>
      <c r="E142" s="118">
        <f t="shared" si="58"/>
        <v>19</v>
      </c>
      <c r="F142" s="11">
        <v>9.4E-2</v>
      </c>
      <c r="G142" s="73">
        <v>15.193428136569098</v>
      </c>
      <c r="H142" s="22" t="s">
        <v>190</v>
      </c>
      <c r="I142" s="22">
        <v>1</v>
      </c>
      <c r="J142" s="9"/>
      <c r="K142" s="22">
        <f t="shared" si="59"/>
        <v>0</v>
      </c>
      <c r="L142" s="9">
        <f t="shared" si="60"/>
        <v>0</v>
      </c>
      <c r="M142" s="9" t="e">
        <f t="shared" si="61"/>
        <v>#N/A</v>
      </c>
      <c r="N142" s="9" t="e">
        <f t="shared" si="62"/>
        <v>#NUM!</v>
      </c>
      <c r="O142" s="55">
        <f t="shared" si="63"/>
        <v>0</v>
      </c>
      <c r="P142" s="56" t="e">
        <f t="shared" si="46"/>
        <v>#N/A</v>
      </c>
      <c r="W142" s="132" t="s">
        <v>182</v>
      </c>
      <c r="X142" s="115">
        <v>6000</v>
      </c>
      <c r="Y142" s="9">
        <v>200</v>
      </c>
      <c r="Z142" s="9">
        <v>219</v>
      </c>
      <c r="AA142" s="118">
        <f t="shared" si="64"/>
        <v>19</v>
      </c>
      <c r="AB142" s="11">
        <v>8.6999999999999994E-2</v>
      </c>
      <c r="AC142" s="73">
        <v>15.193428136569098</v>
      </c>
      <c r="AD142" s="22" t="s">
        <v>190</v>
      </c>
      <c r="AE142" s="22">
        <v>1</v>
      </c>
      <c r="AF142" s="9"/>
      <c r="AG142" s="22">
        <f t="shared" si="65"/>
        <v>0</v>
      </c>
      <c r="AH142" s="9">
        <f t="shared" si="66"/>
        <v>0</v>
      </c>
      <c r="AI142" s="9" t="e">
        <f t="shared" si="67"/>
        <v>#N/A</v>
      </c>
      <c r="AJ142" s="9" t="e">
        <f t="shared" si="68"/>
        <v>#NUM!</v>
      </c>
      <c r="AK142" s="55">
        <f t="shared" si="69"/>
        <v>0</v>
      </c>
      <c r="AL142" s="56" t="e">
        <f t="shared" si="70"/>
        <v>#N/A</v>
      </c>
    </row>
    <row r="143" spans="1:38" x14ac:dyDescent="0.25">
      <c r="A143" s="132" t="s">
        <v>182</v>
      </c>
      <c r="B143" s="115">
        <v>6000</v>
      </c>
      <c r="C143" s="9">
        <v>200</v>
      </c>
      <c r="D143" s="9">
        <v>231</v>
      </c>
      <c r="E143" s="118">
        <f t="shared" si="58"/>
        <v>31</v>
      </c>
      <c r="F143" s="11">
        <v>0.153</v>
      </c>
      <c r="G143" s="73">
        <v>14.433756729740645</v>
      </c>
      <c r="H143" s="22" t="s">
        <v>190</v>
      </c>
      <c r="I143" s="22">
        <v>1</v>
      </c>
      <c r="J143" s="9"/>
      <c r="K143" s="22">
        <f t="shared" si="59"/>
        <v>0</v>
      </c>
      <c r="L143" s="9">
        <f t="shared" si="60"/>
        <v>0</v>
      </c>
      <c r="M143" s="9" t="e">
        <f t="shared" si="61"/>
        <v>#N/A</v>
      </c>
      <c r="N143" s="9" t="e">
        <f t="shared" si="62"/>
        <v>#NUM!</v>
      </c>
      <c r="O143" s="55">
        <f t="shared" si="63"/>
        <v>0</v>
      </c>
      <c r="P143" s="56" t="e">
        <f t="shared" si="46"/>
        <v>#N/A</v>
      </c>
      <c r="W143" s="132" t="s">
        <v>182</v>
      </c>
      <c r="X143" s="115">
        <v>6000</v>
      </c>
      <c r="Y143" s="9">
        <v>200</v>
      </c>
      <c r="Z143" s="9">
        <v>231</v>
      </c>
      <c r="AA143" s="118">
        <f t="shared" si="64"/>
        <v>31</v>
      </c>
      <c r="AB143" s="11">
        <v>0.13300000000000001</v>
      </c>
      <c r="AC143" s="73">
        <v>14.433756729740645</v>
      </c>
      <c r="AD143" s="22" t="s">
        <v>190</v>
      </c>
      <c r="AE143" s="22">
        <v>1</v>
      </c>
      <c r="AF143" s="9"/>
      <c r="AG143" s="22">
        <f t="shared" si="65"/>
        <v>0</v>
      </c>
      <c r="AH143" s="9">
        <f t="shared" si="66"/>
        <v>0</v>
      </c>
      <c r="AI143" s="9" t="e">
        <f t="shared" si="67"/>
        <v>#N/A</v>
      </c>
      <c r="AJ143" s="9" t="e">
        <f t="shared" si="68"/>
        <v>#NUM!</v>
      </c>
      <c r="AK143" s="55">
        <f t="shared" si="69"/>
        <v>0</v>
      </c>
      <c r="AL143" s="56" t="e">
        <f t="shared" si="70"/>
        <v>#N/A</v>
      </c>
    </row>
    <row r="144" spans="1:38" x14ac:dyDescent="0.25">
      <c r="A144" s="132" t="s">
        <v>182</v>
      </c>
      <c r="B144" s="115">
        <v>6000</v>
      </c>
      <c r="C144" s="9">
        <v>200</v>
      </c>
      <c r="D144" s="9">
        <v>242</v>
      </c>
      <c r="E144" s="118">
        <f t="shared" si="58"/>
        <v>42</v>
      </c>
      <c r="F144" s="11">
        <v>0.21199999999999999</v>
      </c>
      <c r="G144" s="73">
        <v>13.746434980705377</v>
      </c>
      <c r="H144" s="22" t="s">
        <v>190</v>
      </c>
      <c r="I144" s="22">
        <v>1</v>
      </c>
      <c r="J144" s="9"/>
      <c r="K144" s="22">
        <f t="shared" si="59"/>
        <v>0</v>
      </c>
      <c r="L144" s="9">
        <f t="shared" si="60"/>
        <v>0</v>
      </c>
      <c r="M144" s="9" t="e">
        <f t="shared" si="61"/>
        <v>#N/A</v>
      </c>
      <c r="N144" s="9" t="e">
        <f t="shared" si="62"/>
        <v>#NUM!</v>
      </c>
      <c r="O144" s="55">
        <f t="shared" si="63"/>
        <v>0</v>
      </c>
      <c r="P144" s="56" t="e">
        <f t="shared" ref="P144:P162" si="71">IF($S$1=1,IF(SUM(K144:O144)=5,1,0),0)</f>
        <v>#N/A</v>
      </c>
      <c r="W144" s="132" t="s">
        <v>182</v>
      </c>
      <c r="X144" s="115">
        <v>6000</v>
      </c>
      <c r="Y144" s="9">
        <v>200</v>
      </c>
      <c r="Z144" s="9">
        <v>242</v>
      </c>
      <c r="AA144" s="118">
        <f t="shared" si="64"/>
        <v>42</v>
      </c>
      <c r="AB144" s="11">
        <v>0.17499999999999999</v>
      </c>
      <c r="AC144" s="73">
        <v>13.746434980705377</v>
      </c>
      <c r="AD144" s="22" t="s">
        <v>190</v>
      </c>
      <c r="AE144" s="22">
        <v>1</v>
      </c>
      <c r="AF144" s="9"/>
      <c r="AG144" s="22">
        <f t="shared" si="65"/>
        <v>0</v>
      </c>
      <c r="AH144" s="9">
        <f t="shared" si="66"/>
        <v>0</v>
      </c>
      <c r="AI144" s="9" t="e">
        <f t="shared" si="67"/>
        <v>#N/A</v>
      </c>
      <c r="AJ144" s="9" t="e">
        <f t="shared" si="68"/>
        <v>#NUM!</v>
      </c>
      <c r="AK144" s="55">
        <f t="shared" si="69"/>
        <v>0</v>
      </c>
      <c r="AL144" s="56" t="e">
        <f t="shared" si="70"/>
        <v>#N/A</v>
      </c>
    </row>
    <row r="145" spans="1:38" x14ac:dyDescent="0.25">
      <c r="A145" s="132" t="s">
        <v>182</v>
      </c>
      <c r="B145" s="115">
        <v>6000</v>
      </c>
      <c r="C145" s="9">
        <v>208</v>
      </c>
      <c r="D145" s="9">
        <v>228</v>
      </c>
      <c r="E145" s="118">
        <f t="shared" si="58"/>
        <v>20</v>
      </c>
      <c r="F145" s="11">
        <v>9.4E-2</v>
      </c>
      <c r="G145" s="73">
        <v>15.193428136569098</v>
      </c>
      <c r="H145" s="22" t="s">
        <v>190</v>
      </c>
      <c r="I145" s="22">
        <v>1</v>
      </c>
      <c r="J145" s="9"/>
      <c r="K145" s="22">
        <f t="shared" si="59"/>
        <v>0</v>
      </c>
      <c r="L145" s="9">
        <f t="shared" si="60"/>
        <v>0</v>
      </c>
      <c r="M145" s="9" t="e">
        <f t="shared" si="61"/>
        <v>#N/A</v>
      </c>
      <c r="N145" s="9" t="e">
        <f t="shared" si="62"/>
        <v>#NUM!</v>
      </c>
      <c r="O145" s="55">
        <f t="shared" si="63"/>
        <v>0</v>
      </c>
      <c r="P145" s="56" t="e">
        <f t="shared" si="71"/>
        <v>#N/A</v>
      </c>
      <c r="W145" s="132" t="s">
        <v>182</v>
      </c>
      <c r="X145" s="115">
        <v>6000</v>
      </c>
      <c r="Y145" s="9">
        <v>208</v>
      </c>
      <c r="Z145" s="9">
        <v>228</v>
      </c>
      <c r="AA145" s="118">
        <f t="shared" si="64"/>
        <v>20</v>
      </c>
      <c r="AB145" s="11">
        <v>8.6999999999999994E-2</v>
      </c>
      <c r="AC145" s="73">
        <v>15.193428136569098</v>
      </c>
      <c r="AD145" s="22" t="s">
        <v>190</v>
      </c>
      <c r="AE145" s="22">
        <v>1</v>
      </c>
      <c r="AF145" s="9"/>
      <c r="AG145" s="22">
        <f t="shared" si="65"/>
        <v>0</v>
      </c>
      <c r="AH145" s="9">
        <f t="shared" si="66"/>
        <v>0</v>
      </c>
      <c r="AI145" s="9" t="e">
        <f t="shared" si="67"/>
        <v>#N/A</v>
      </c>
      <c r="AJ145" s="9" t="e">
        <f t="shared" si="68"/>
        <v>#NUM!</v>
      </c>
      <c r="AK145" s="55">
        <f t="shared" si="69"/>
        <v>0</v>
      </c>
      <c r="AL145" s="56" t="e">
        <f t="shared" si="70"/>
        <v>#N/A</v>
      </c>
    </row>
    <row r="146" spans="1:38" x14ac:dyDescent="0.25">
      <c r="A146" s="132" t="s">
        <v>182</v>
      </c>
      <c r="B146" s="115">
        <v>6000</v>
      </c>
      <c r="C146" s="9">
        <v>208</v>
      </c>
      <c r="D146" s="9">
        <v>240</v>
      </c>
      <c r="E146" s="118">
        <f t="shared" si="58"/>
        <v>32</v>
      </c>
      <c r="F146" s="11">
        <v>0.153</v>
      </c>
      <c r="G146" s="73">
        <v>14.433756729740645</v>
      </c>
      <c r="H146" s="22" t="s">
        <v>190</v>
      </c>
      <c r="I146" s="22">
        <v>1</v>
      </c>
      <c r="J146" s="9"/>
      <c r="K146" s="22">
        <f t="shared" si="59"/>
        <v>0</v>
      </c>
      <c r="L146" s="9">
        <f t="shared" si="60"/>
        <v>0</v>
      </c>
      <c r="M146" s="9" t="e">
        <f t="shared" si="61"/>
        <v>#N/A</v>
      </c>
      <c r="N146" s="9" t="e">
        <f t="shared" si="62"/>
        <v>#NUM!</v>
      </c>
      <c r="O146" s="55">
        <f t="shared" si="63"/>
        <v>0</v>
      </c>
      <c r="P146" s="56" t="e">
        <f t="shared" si="71"/>
        <v>#N/A</v>
      </c>
      <c r="W146" s="132" t="s">
        <v>182</v>
      </c>
      <c r="X146" s="115">
        <v>6000</v>
      </c>
      <c r="Y146" s="9">
        <v>208</v>
      </c>
      <c r="Z146" s="9">
        <v>240</v>
      </c>
      <c r="AA146" s="118">
        <f t="shared" si="64"/>
        <v>32</v>
      </c>
      <c r="AB146" s="11">
        <v>0.13300000000000001</v>
      </c>
      <c r="AC146" s="73">
        <v>14.433756729740645</v>
      </c>
      <c r="AD146" s="22" t="s">
        <v>190</v>
      </c>
      <c r="AE146" s="22">
        <v>1</v>
      </c>
      <c r="AF146" s="9"/>
      <c r="AG146" s="22">
        <f t="shared" si="65"/>
        <v>0</v>
      </c>
      <c r="AH146" s="9">
        <f t="shared" si="66"/>
        <v>0</v>
      </c>
      <c r="AI146" s="9" t="e">
        <f t="shared" si="67"/>
        <v>#N/A</v>
      </c>
      <c r="AJ146" s="9" t="e">
        <f t="shared" si="68"/>
        <v>#NUM!</v>
      </c>
      <c r="AK146" s="55">
        <f t="shared" si="69"/>
        <v>0</v>
      </c>
      <c r="AL146" s="56" t="e">
        <f t="shared" si="70"/>
        <v>#N/A</v>
      </c>
    </row>
    <row r="147" spans="1:38" x14ac:dyDescent="0.25">
      <c r="A147" s="132" t="s">
        <v>182</v>
      </c>
      <c r="B147" s="115">
        <v>6000</v>
      </c>
      <c r="C147" s="9">
        <v>208</v>
      </c>
      <c r="D147" s="9">
        <v>252</v>
      </c>
      <c r="E147" s="118">
        <f t="shared" si="58"/>
        <v>44</v>
      </c>
      <c r="F147" s="11">
        <v>0.21199999999999999</v>
      </c>
      <c r="G147" s="73">
        <v>13.746434980705377</v>
      </c>
      <c r="H147" s="22" t="s">
        <v>190</v>
      </c>
      <c r="I147" s="22">
        <v>1</v>
      </c>
      <c r="J147" s="9"/>
      <c r="K147" s="22">
        <f t="shared" si="59"/>
        <v>0</v>
      </c>
      <c r="L147" s="9">
        <f t="shared" si="60"/>
        <v>0</v>
      </c>
      <c r="M147" s="9" t="e">
        <f t="shared" si="61"/>
        <v>#N/A</v>
      </c>
      <c r="N147" s="9" t="e">
        <f t="shared" si="62"/>
        <v>#NUM!</v>
      </c>
      <c r="O147" s="55">
        <f t="shared" si="63"/>
        <v>0</v>
      </c>
      <c r="P147" s="56" t="e">
        <f t="shared" si="71"/>
        <v>#N/A</v>
      </c>
      <c r="W147" s="132" t="s">
        <v>182</v>
      </c>
      <c r="X147" s="115">
        <v>6000</v>
      </c>
      <c r="Y147" s="9">
        <v>208</v>
      </c>
      <c r="Z147" s="9">
        <v>252</v>
      </c>
      <c r="AA147" s="118">
        <f t="shared" si="64"/>
        <v>44</v>
      </c>
      <c r="AB147" s="11">
        <v>0.17499999999999999</v>
      </c>
      <c r="AC147" s="73">
        <v>13.746434980705377</v>
      </c>
      <c r="AD147" s="22" t="s">
        <v>190</v>
      </c>
      <c r="AE147" s="22">
        <v>1</v>
      </c>
      <c r="AF147" s="9"/>
      <c r="AG147" s="22">
        <f t="shared" si="65"/>
        <v>0</v>
      </c>
      <c r="AH147" s="9">
        <f t="shared" si="66"/>
        <v>0</v>
      </c>
      <c r="AI147" s="9" t="e">
        <f t="shared" si="67"/>
        <v>#N/A</v>
      </c>
      <c r="AJ147" s="9" t="e">
        <f t="shared" si="68"/>
        <v>#NUM!</v>
      </c>
      <c r="AK147" s="55">
        <f t="shared" si="69"/>
        <v>0</v>
      </c>
      <c r="AL147" s="56" t="e">
        <f t="shared" si="70"/>
        <v>#N/A</v>
      </c>
    </row>
    <row r="148" spans="1:38" x14ac:dyDescent="0.25">
      <c r="A148" s="132" t="s">
        <v>182</v>
      </c>
      <c r="B148" s="115">
        <v>6000</v>
      </c>
      <c r="C148" s="9">
        <v>186</v>
      </c>
      <c r="D148" s="9">
        <v>196</v>
      </c>
      <c r="E148" s="118">
        <f t="shared" si="58"/>
        <v>10</v>
      </c>
      <c r="F148" s="11">
        <v>5.2999999999999999E-2</v>
      </c>
      <c r="G148" s="73">
        <v>14.433756729740645</v>
      </c>
      <c r="H148" s="22" t="s">
        <v>190</v>
      </c>
      <c r="I148" s="22">
        <v>1</v>
      </c>
      <c r="J148" s="9"/>
      <c r="K148" s="22">
        <f t="shared" si="59"/>
        <v>0</v>
      </c>
      <c r="L148" s="9">
        <f t="shared" si="60"/>
        <v>0</v>
      </c>
      <c r="M148" s="9" t="e">
        <f t="shared" si="61"/>
        <v>#N/A</v>
      </c>
      <c r="N148" s="9" t="e">
        <f t="shared" si="62"/>
        <v>#NUM!</v>
      </c>
      <c r="O148" s="55">
        <f t="shared" si="63"/>
        <v>0</v>
      </c>
      <c r="P148" s="56" t="e">
        <f t="shared" si="71"/>
        <v>#N/A</v>
      </c>
      <c r="W148" s="132" t="s">
        <v>182</v>
      </c>
      <c r="X148" s="115">
        <v>6000</v>
      </c>
      <c r="Y148" s="9">
        <v>186</v>
      </c>
      <c r="Z148" s="9">
        <v>196</v>
      </c>
      <c r="AA148" s="118">
        <f t="shared" si="64"/>
        <v>10</v>
      </c>
      <c r="AB148" s="11">
        <v>5.1999999999999998E-2</v>
      </c>
      <c r="AC148" s="73">
        <v>14.433756729740645</v>
      </c>
      <c r="AD148" s="22" t="s">
        <v>190</v>
      </c>
      <c r="AE148" s="22">
        <v>1</v>
      </c>
      <c r="AF148" s="9"/>
      <c r="AG148" s="22">
        <f t="shared" si="65"/>
        <v>0</v>
      </c>
      <c r="AH148" s="9">
        <f t="shared" si="66"/>
        <v>0</v>
      </c>
      <c r="AI148" s="9" t="e">
        <f t="shared" si="67"/>
        <v>#N/A</v>
      </c>
      <c r="AJ148" s="9" t="e">
        <f t="shared" si="68"/>
        <v>#NUM!</v>
      </c>
      <c r="AK148" s="55">
        <f t="shared" si="69"/>
        <v>0</v>
      </c>
      <c r="AL148" s="56" t="e">
        <f t="shared" si="70"/>
        <v>#N/A</v>
      </c>
    </row>
    <row r="149" spans="1:38" x14ac:dyDescent="0.25">
      <c r="A149" s="132" t="s">
        <v>182</v>
      </c>
      <c r="B149" s="115">
        <v>6000</v>
      </c>
      <c r="C149" s="9">
        <v>186</v>
      </c>
      <c r="D149" s="9">
        <v>206</v>
      </c>
      <c r="E149" s="118">
        <f t="shared" si="58"/>
        <v>20</v>
      </c>
      <c r="F149" s="11">
        <v>0.105</v>
      </c>
      <c r="G149" s="73">
        <v>13.746434980705377</v>
      </c>
      <c r="H149" s="22" t="s">
        <v>190</v>
      </c>
      <c r="I149" s="22">
        <v>1</v>
      </c>
      <c r="J149" s="9"/>
      <c r="K149" s="22">
        <f t="shared" si="59"/>
        <v>0</v>
      </c>
      <c r="L149" s="9">
        <f t="shared" si="60"/>
        <v>0</v>
      </c>
      <c r="M149" s="9" t="e">
        <f t="shared" si="61"/>
        <v>#N/A</v>
      </c>
      <c r="N149" s="9" t="e">
        <f t="shared" si="62"/>
        <v>#NUM!</v>
      </c>
      <c r="O149" s="55">
        <f t="shared" si="63"/>
        <v>0</v>
      </c>
      <c r="P149" s="56" t="e">
        <f t="shared" si="71"/>
        <v>#N/A</v>
      </c>
      <c r="W149" s="132" t="s">
        <v>182</v>
      </c>
      <c r="X149" s="115">
        <v>6000</v>
      </c>
      <c r="Y149" s="9">
        <v>186</v>
      </c>
      <c r="Z149" s="9">
        <v>206</v>
      </c>
      <c r="AA149" s="118">
        <f t="shared" si="64"/>
        <v>20</v>
      </c>
      <c r="AB149" s="11">
        <v>9.6000000000000002E-2</v>
      </c>
      <c r="AC149" s="73">
        <v>13.746434980705377</v>
      </c>
      <c r="AD149" s="22" t="s">
        <v>190</v>
      </c>
      <c r="AE149" s="22">
        <v>1</v>
      </c>
      <c r="AF149" s="9"/>
      <c r="AG149" s="22">
        <f t="shared" si="65"/>
        <v>0</v>
      </c>
      <c r="AH149" s="9">
        <f t="shared" si="66"/>
        <v>0</v>
      </c>
      <c r="AI149" s="9" t="e">
        <f t="shared" si="67"/>
        <v>#N/A</v>
      </c>
      <c r="AJ149" s="9" t="e">
        <f t="shared" si="68"/>
        <v>#NUM!</v>
      </c>
      <c r="AK149" s="55">
        <f t="shared" si="69"/>
        <v>0</v>
      </c>
      <c r="AL149" s="56" t="e">
        <f t="shared" si="70"/>
        <v>#N/A</v>
      </c>
    </row>
    <row r="150" spans="1:38" x14ac:dyDescent="0.25">
      <c r="A150" s="132" t="s">
        <v>182</v>
      </c>
      <c r="B150" s="115">
        <v>6000</v>
      </c>
      <c r="C150" s="9">
        <v>197</v>
      </c>
      <c r="D150" s="9">
        <v>208</v>
      </c>
      <c r="E150" s="118">
        <f t="shared" si="58"/>
        <v>11</v>
      </c>
      <c r="F150" s="11">
        <v>5.2999999999999999E-2</v>
      </c>
      <c r="G150" s="73">
        <v>14.433756729740645</v>
      </c>
      <c r="H150" s="22" t="s">
        <v>190</v>
      </c>
      <c r="I150" s="22">
        <v>1</v>
      </c>
      <c r="J150" s="9"/>
      <c r="K150" s="22">
        <f t="shared" si="59"/>
        <v>0</v>
      </c>
      <c r="L150" s="9">
        <f t="shared" si="60"/>
        <v>0</v>
      </c>
      <c r="M150" s="9" t="e">
        <f t="shared" si="61"/>
        <v>#N/A</v>
      </c>
      <c r="N150" s="9" t="e">
        <f t="shared" si="62"/>
        <v>#NUM!</v>
      </c>
      <c r="O150" s="55">
        <f t="shared" si="63"/>
        <v>0</v>
      </c>
      <c r="P150" s="56" t="e">
        <f t="shared" si="71"/>
        <v>#N/A</v>
      </c>
      <c r="W150" s="132" t="s">
        <v>182</v>
      </c>
      <c r="X150" s="115">
        <v>6000</v>
      </c>
      <c r="Y150" s="9">
        <v>197</v>
      </c>
      <c r="Z150" s="9">
        <v>208</v>
      </c>
      <c r="AA150" s="118">
        <f t="shared" si="64"/>
        <v>11</v>
      </c>
      <c r="AB150" s="11">
        <v>5.1999999999999998E-2</v>
      </c>
      <c r="AC150" s="73">
        <v>14.433756729740645</v>
      </c>
      <c r="AD150" s="22" t="s">
        <v>190</v>
      </c>
      <c r="AE150" s="22">
        <v>1</v>
      </c>
      <c r="AF150" s="9"/>
      <c r="AG150" s="22">
        <f t="shared" si="65"/>
        <v>0</v>
      </c>
      <c r="AH150" s="9">
        <f t="shared" si="66"/>
        <v>0</v>
      </c>
      <c r="AI150" s="9" t="e">
        <f t="shared" si="67"/>
        <v>#N/A</v>
      </c>
      <c r="AJ150" s="9" t="e">
        <f t="shared" si="68"/>
        <v>#NUM!</v>
      </c>
      <c r="AK150" s="55">
        <f t="shared" si="69"/>
        <v>0</v>
      </c>
      <c r="AL150" s="56" t="e">
        <f t="shared" si="70"/>
        <v>#N/A</v>
      </c>
    </row>
    <row r="151" spans="1:38" x14ac:dyDescent="0.25">
      <c r="A151" s="132" t="s">
        <v>182</v>
      </c>
      <c r="B151" s="115">
        <v>6000</v>
      </c>
      <c r="C151" s="9">
        <v>197</v>
      </c>
      <c r="D151" s="9">
        <v>218</v>
      </c>
      <c r="E151" s="118">
        <f t="shared" si="58"/>
        <v>21</v>
      </c>
      <c r="F151" s="11">
        <v>0.105</v>
      </c>
      <c r="G151" s="73">
        <v>13.746434980705377</v>
      </c>
      <c r="H151" s="22" t="s">
        <v>190</v>
      </c>
      <c r="I151" s="22">
        <v>1</v>
      </c>
      <c r="J151" s="9"/>
      <c r="K151" s="22">
        <f t="shared" si="59"/>
        <v>0</v>
      </c>
      <c r="L151" s="9">
        <f t="shared" si="60"/>
        <v>0</v>
      </c>
      <c r="M151" s="9" t="e">
        <f>IF($T$31=E151,1,0)</f>
        <v>#N/A</v>
      </c>
      <c r="N151" s="9" t="e">
        <f>IF($S$36&lt;=B151,1,0)</f>
        <v>#NUM!</v>
      </c>
      <c r="O151" s="55">
        <f>IF($S$4&lt;=G151,1,0)</f>
        <v>0</v>
      </c>
      <c r="P151" s="56" t="e">
        <f t="shared" si="71"/>
        <v>#N/A</v>
      </c>
      <c r="W151" s="132" t="s">
        <v>182</v>
      </c>
      <c r="X151" s="115">
        <v>6000</v>
      </c>
      <c r="Y151" s="9">
        <v>197</v>
      </c>
      <c r="Z151" s="9">
        <v>218</v>
      </c>
      <c r="AA151" s="118">
        <f t="shared" si="64"/>
        <v>21</v>
      </c>
      <c r="AB151" s="11">
        <v>9.6000000000000002E-2</v>
      </c>
      <c r="AC151" s="73">
        <v>13.746434980705377</v>
      </c>
      <c r="AD151" s="22" t="s">
        <v>190</v>
      </c>
      <c r="AE151" s="22">
        <v>1</v>
      </c>
      <c r="AF151" s="9"/>
      <c r="AG151" s="22">
        <f t="shared" si="65"/>
        <v>0</v>
      </c>
      <c r="AH151" s="9">
        <f t="shared" si="66"/>
        <v>0</v>
      </c>
      <c r="AI151" s="9" t="e">
        <f t="shared" si="67"/>
        <v>#N/A</v>
      </c>
      <c r="AJ151" s="9" t="e">
        <f t="shared" si="68"/>
        <v>#NUM!</v>
      </c>
      <c r="AK151" s="55">
        <f t="shared" si="69"/>
        <v>0</v>
      </c>
      <c r="AL151" s="56" t="e">
        <f t="shared" si="70"/>
        <v>#N/A</v>
      </c>
    </row>
    <row r="152" spans="1:38" x14ac:dyDescent="0.25">
      <c r="A152" s="132" t="s">
        <v>182</v>
      </c>
      <c r="B152" s="115">
        <v>6000</v>
      </c>
      <c r="C152" s="9">
        <v>208</v>
      </c>
      <c r="D152" s="9">
        <v>219</v>
      </c>
      <c r="E152" s="118">
        <f t="shared" si="58"/>
        <v>11</v>
      </c>
      <c r="F152" s="11">
        <v>5.2999999999999999E-2</v>
      </c>
      <c r="G152" s="73">
        <v>14.433756729740645</v>
      </c>
      <c r="H152" s="22" t="s">
        <v>190</v>
      </c>
      <c r="I152" s="22">
        <v>1</v>
      </c>
      <c r="J152" s="9"/>
      <c r="K152" s="22">
        <f t="shared" si="59"/>
        <v>0</v>
      </c>
      <c r="L152" s="9">
        <f t="shared" si="60"/>
        <v>0</v>
      </c>
      <c r="M152" s="9" t="e">
        <f t="shared" ref="M152:M162" si="72">IF($T$31=E152,1,0)</f>
        <v>#N/A</v>
      </c>
      <c r="N152" s="9" t="e">
        <f t="shared" ref="N152:N162" si="73">IF($S$36&lt;=B152,1,0)</f>
        <v>#NUM!</v>
      </c>
      <c r="O152" s="55">
        <f t="shared" ref="O152:O162" si="74">IF($S$4&lt;=G152,1,0)</f>
        <v>0</v>
      </c>
      <c r="P152" s="56" t="e">
        <f t="shared" si="71"/>
        <v>#N/A</v>
      </c>
      <c r="W152" s="132" t="s">
        <v>182</v>
      </c>
      <c r="X152" s="115">
        <v>6000</v>
      </c>
      <c r="Y152" s="9">
        <v>208</v>
      </c>
      <c r="Z152" s="9">
        <v>219</v>
      </c>
      <c r="AA152" s="118">
        <f t="shared" si="64"/>
        <v>11</v>
      </c>
      <c r="AB152" s="11">
        <v>5.1999999999999998E-2</v>
      </c>
      <c r="AC152" s="73">
        <v>14.433756729740645</v>
      </c>
      <c r="AD152" s="22" t="s">
        <v>190</v>
      </c>
      <c r="AE152" s="22">
        <v>1</v>
      </c>
      <c r="AF152" s="9"/>
      <c r="AG152" s="22">
        <f t="shared" si="65"/>
        <v>0</v>
      </c>
      <c r="AH152" s="9">
        <f t="shared" si="66"/>
        <v>0</v>
      </c>
      <c r="AI152" s="9" t="e">
        <f t="shared" si="67"/>
        <v>#N/A</v>
      </c>
      <c r="AJ152" s="9" t="e">
        <f t="shared" si="68"/>
        <v>#NUM!</v>
      </c>
      <c r="AK152" s="55">
        <f t="shared" si="69"/>
        <v>0</v>
      </c>
      <c r="AL152" s="56" t="e">
        <f t="shared" si="70"/>
        <v>#N/A</v>
      </c>
    </row>
    <row r="153" spans="1:38" x14ac:dyDescent="0.25">
      <c r="A153" s="132" t="s">
        <v>182</v>
      </c>
      <c r="B153" s="115">
        <v>6000</v>
      </c>
      <c r="C153" s="9">
        <v>208</v>
      </c>
      <c r="D153" s="9">
        <v>230</v>
      </c>
      <c r="E153" s="118">
        <f t="shared" si="58"/>
        <v>22</v>
      </c>
      <c r="F153" s="11">
        <v>0.105</v>
      </c>
      <c r="G153" s="73">
        <v>13.746434980705377</v>
      </c>
      <c r="H153" s="22" t="s">
        <v>190</v>
      </c>
      <c r="I153" s="22">
        <v>1</v>
      </c>
      <c r="J153" s="9"/>
      <c r="K153" s="22">
        <f t="shared" si="59"/>
        <v>0</v>
      </c>
      <c r="L153" s="9">
        <f t="shared" si="60"/>
        <v>0</v>
      </c>
      <c r="M153" s="9" t="e">
        <f t="shared" si="72"/>
        <v>#N/A</v>
      </c>
      <c r="N153" s="9" t="e">
        <f t="shared" si="73"/>
        <v>#NUM!</v>
      </c>
      <c r="O153" s="55">
        <f t="shared" si="74"/>
        <v>0</v>
      </c>
      <c r="P153" s="56" t="e">
        <f t="shared" si="71"/>
        <v>#N/A</v>
      </c>
      <c r="W153" s="132" t="s">
        <v>182</v>
      </c>
      <c r="X153" s="115">
        <v>6000</v>
      </c>
      <c r="Y153" s="9">
        <v>208</v>
      </c>
      <c r="Z153" s="9">
        <v>230</v>
      </c>
      <c r="AA153" s="118">
        <f t="shared" si="64"/>
        <v>22</v>
      </c>
      <c r="AB153" s="11">
        <v>9.6000000000000002E-2</v>
      </c>
      <c r="AC153" s="73">
        <v>13.746434980705377</v>
      </c>
      <c r="AD153" s="22" t="s">
        <v>190</v>
      </c>
      <c r="AE153" s="22">
        <v>1</v>
      </c>
      <c r="AF153" s="9"/>
      <c r="AG153" s="22">
        <f t="shared" si="65"/>
        <v>0</v>
      </c>
      <c r="AH153" s="9">
        <f t="shared" si="66"/>
        <v>0</v>
      </c>
      <c r="AI153" s="9" t="e">
        <f t="shared" si="67"/>
        <v>#N/A</v>
      </c>
      <c r="AJ153" s="9" t="e">
        <f t="shared" si="68"/>
        <v>#NUM!</v>
      </c>
      <c r="AK153" s="55">
        <f t="shared" si="69"/>
        <v>0</v>
      </c>
      <c r="AL153" s="56" t="e">
        <f t="shared" si="70"/>
        <v>#N/A</v>
      </c>
    </row>
    <row r="154" spans="1:38" x14ac:dyDescent="0.25">
      <c r="A154" s="132" t="s">
        <v>182</v>
      </c>
      <c r="B154" s="115">
        <v>6000</v>
      </c>
      <c r="C154" s="9">
        <v>219</v>
      </c>
      <c r="D154" s="9">
        <v>231</v>
      </c>
      <c r="E154" s="118">
        <f t="shared" si="58"/>
        <v>12</v>
      </c>
      <c r="F154" s="11">
        <v>5.2999999999999999E-2</v>
      </c>
      <c r="G154" s="73">
        <v>14.433756729740645</v>
      </c>
      <c r="H154" s="22" t="s">
        <v>190</v>
      </c>
      <c r="I154" s="22">
        <v>1</v>
      </c>
      <c r="J154" s="9"/>
      <c r="K154" s="22">
        <f t="shared" si="59"/>
        <v>0</v>
      </c>
      <c r="L154" s="9">
        <f t="shared" si="60"/>
        <v>0</v>
      </c>
      <c r="M154" s="9" t="e">
        <f t="shared" si="72"/>
        <v>#N/A</v>
      </c>
      <c r="N154" s="9" t="e">
        <f t="shared" si="73"/>
        <v>#NUM!</v>
      </c>
      <c r="O154" s="55">
        <f t="shared" si="74"/>
        <v>0</v>
      </c>
      <c r="P154" s="56" t="e">
        <f t="shared" si="71"/>
        <v>#N/A</v>
      </c>
      <c r="W154" s="132" t="s">
        <v>182</v>
      </c>
      <c r="X154" s="115">
        <v>6000</v>
      </c>
      <c r="Y154" s="9">
        <v>219</v>
      </c>
      <c r="Z154" s="9">
        <v>231</v>
      </c>
      <c r="AA154" s="118">
        <f t="shared" si="64"/>
        <v>12</v>
      </c>
      <c r="AB154" s="11">
        <v>5.1999999999999998E-2</v>
      </c>
      <c r="AC154" s="73">
        <v>14.433756729740645</v>
      </c>
      <c r="AD154" s="22" t="s">
        <v>190</v>
      </c>
      <c r="AE154" s="22">
        <v>1</v>
      </c>
      <c r="AF154" s="9"/>
      <c r="AG154" s="22">
        <f t="shared" si="65"/>
        <v>0</v>
      </c>
      <c r="AH154" s="9">
        <f t="shared" si="66"/>
        <v>0</v>
      </c>
      <c r="AI154" s="9" t="e">
        <f t="shared" si="67"/>
        <v>#N/A</v>
      </c>
      <c r="AJ154" s="9" t="e">
        <f t="shared" si="68"/>
        <v>#NUM!</v>
      </c>
      <c r="AK154" s="55">
        <f t="shared" si="69"/>
        <v>0</v>
      </c>
      <c r="AL154" s="56" t="e">
        <f t="shared" si="70"/>
        <v>#N/A</v>
      </c>
    </row>
    <row r="155" spans="1:38" x14ac:dyDescent="0.25">
      <c r="A155" s="132" t="s">
        <v>182</v>
      </c>
      <c r="B155" s="115">
        <v>6000</v>
      </c>
      <c r="C155" s="9">
        <v>219</v>
      </c>
      <c r="D155" s="9">
        <v>242</v>
      </c>
      <c r="E155" s="118">
        <f t="shared" si="58"/>
        <v>23</v>
      </c>
      <c r="F155" s="11">
        <v>0.105</v>
      </c>
      <c r="G155" s="73">
        <v>13.746434980705377</v>
      </c>
      <c r="H155" s="22" t="s">
        <v>190</v>
      </c>
      <c r="I155" s="22">
        <v>1</v>
      </c>
      <c r="J155" s="9"/>
      <c r="K155" s="22">
        <f t="shared" si="59"/>
        <v>0</v>
      </c>
      <c r="L155" s="9">
        <f t="shared" si="60"/>
        <v>0</v>
      </c>
      <c r="M155" s="9" t="e">
        <f t="shared" si="72"/>
        <v>#N/A</v>
      </c>
      <c r="N155" s="9" t="e">
        <f t="shared" si="73"/>
        <v>#NUM!</v>
      </c>
      <c r="O155" s="55">
        <f t="shared" si="74"/>
        <v>0</v>
      </c>
      <c r="P155" s="56" t="e">
        <f t="shared" si="71"/>
        <v>#N/A</v>
      </c>
      <c r="W155" s="132" t="s">
        <v>182</v>
      </c>
      <c r="X155" s="115">
        <v>6000</v>
      </c>
      <c r="Y155" s="9">
        <v>219</v>
      </c>
      <c r="Z155" s="9">
        <v>242</v>
      </c>
      <c r="AA155" s="118">
        <f t="shared" si="64"/>
        <v>23</v>
      </c>
      <c r="AB155" s="11">
        <v>9.6000000000000002E-2</v>
      </c>
      <c r="AC155" s="73">
        <v>13.746434980705377</v>
      </c>
      <c r="AD155" s="22" t="s">
        <v>190</v>
      </c>
      <c r="AE155" s="22">
        <v>1</v>
      </c>
      <c r="AF155" s="9"/>
      <c r="AG155" s="22">
        <f t="shared" si="65"/>
        <v>0</v>
      </c>
      <c r="AH155" s="9">
        <f t="shared" si="66"/>
        <v>0</v>
      </c>
      <c r="AI155" s="9" t="e">
        <f t="shared" si="67"/>
        <v>#N/A</v>
      </c>
      <c r="AJ155" s="9" t="e">
        <f t="shared" si="68"/>
        <v>#NUM!</v>
      </c>
      <c r="AK155" s="55">
        <f t="shared" si="69"/>
        <v>0</v>
      </c>
      <c r="AL155" s="56" t="e">
        <f t="shared" si="70"/>
        <v>#N/A</v>
      </c>
    </row>
    <row r="156" spans="1:38" x14ac:dyDescent="0.25">
      <c r="A156" s="132" t="s">
        <v>182</v>
      </c>
      <c r="B156" s="115">
        <v>6000</v>
      </c>
      <c r="C156" s="9">
        <v>228</v>
      </c>
      <c r="D156" s="9">
        <v>240</v>
      </c>
      <c r="E156" s="118">
        <f t="shared" si="58"/>
        <v>12</v>
      </c>
      <c r="F156" s="11">
        <v>5.2999999999999999E-2</v>
      </c>
      <c r="G156" s="73">
        <v>14.433756729740645</v>
      </c>
      <c r="H156" s="22" t="s">
        <v>190</v>
      </c>
      <c r="I156" s="22">
        <v>1</v>
      </c>
      <c r="J156" s="9"/>
      <c r="K156" s="22">
        <f t="shared" si="59"/>
        <v>0</v>
      </c>
      <c r="L156" s="9">
        <f t="shared" si="60"/>
        <v>0</v>
      </c>
      <c r="M156" s="9" t="e">
        <f t="shared" si="72"/>
        <v>#N/A</v>
      </c>
      <c r="N156" s="9" t="e">
        <f t="shared" si="73"/>
        <v>#NUM!</v>
      </c>
      <c r="O156" s="55">
        <f t="shared" si="74"/>
        <v>0</v>
      </c>
      <c r="P156" s="56" t="e">
        <f t="shared" si="71"/>
        <v>#N/A</v>
      </c>
      <c r="W156" s="132" t="s">
        <v>182</v>
      </c>
      <c r="X156" s="115">
        <v>6000</v>
      </c>
      <c r="Y156" s="9">
        <v>228</v>
      </c>
      <c r="Z156" s="9">
        <v>240</v>
      </c>
      <c r="AA156" s="118">
        <f t="shared" si="64"/>
        <v>12</v>
      </c>
      <c r="AB156" s="11">
        <v>5.1999999999999998E-2</v>
      </c>
      <c r="AC156" s="73">
        <v>14.433756729740645</v>
      </c>
      <c r="AD156" s="22" t="s">
        <v>190</v>
      </c>
      <c r="AE156" s="22">
        <v>1</v>
      </c>
      <c r="AF156" s="9"/>
      <c r="AG156" s="22">
        <f t="shared" si="65"/>
        <v>0</v>
      </c>
      <c r="AH156" s="9">
        <f t="shared" si="66"/>
        <v>0</v>
      </c>
      <c r="AI156" s="9" t="e">
        <f t="shared" si="67"/>
        <v>#N/A</v>
      </c>
      <c r="AJ156" s="9" t="e">
        <f t="shared" si="68"/>
        <v>#NUM!</v>
      </c>
      <c r="AK156" s="55">
        <f t="shared" si="69"/>
        <v>0</v>
      </c>
      <c r="AL156" s="56" t="e">
        <f t="shared" si="70"/>
        <v>#N/A</v>
      </c>
    </row>
    <row r="157" spans="1:38" x14ac:dyDescent="0.25">
      <c r="A157" s="132" t="s">
        <v>182</v>
      </c>
      <c r="B157" s="115">
        <v>6000</v>
      </c>
      <c r="C157" s="9">
        <v>228</v>
      </c>
      <c r="D157" s="9">
        <v>252</v>
      </c>
      <c r="E157" s="118">
        <f t="shared" si="58"/>
        <v>24</v>
      </c>
      <c r="F157" s="11">
        <v>0.105</v>
      </c>
      <c r="G157" s="73">
        <v>13.746434980705377</v>
      </c>
      <c r="H157" s="22" t="s">
        <v>190</v>
      </c>
      <c r="I157" s="22">
        <v>1</v>
      </c>
      <c r="J157" s="9"/>
      <c r="K157" s="22">
        <f t="shared" si="59"/>
        <v>0</v>
      </c>
      <c r="L157" s="9">
        <f t="shared" si="60"/>
        <v>0</v>
      </c>
      <c r="M157" s="9" t="e">
        <f t="shared" si="72"/>
        <v>#N/A</v>
      </c>
      <c r="N157" s="9" t="e">
        <f t="shared" si="73"/>
        <v>#NUM!</v>
      </c>
      <c r="O157" s="55">
        <f t="shared" si="74"/>
        <v>0</v>
      </c>
      <c r="P157" s="56" t="e">
        <f t="shared" si="71"/>
        <v>#N/A</v>
      </c>
      <c r="W157" s="132" t="s">
        <v>182</v>
      </c>
      <c r="X157" s="115">
        <v>6000</v>
      </c>
      <c r="Y157" s="9">
        <v>228</v>
      </c>
      <c r="Z157" s="9">
        <v>252</v>
      </c>
      <c r="AA157" s="118">
        <f t="shared" si="64"/>
        <v>24</v>
      </c>
      <c r="AB157" s="11">
        <v>9.6000000000000002E-2</v>
      </c>
      <c r="AC157" s="73">
        <v>13.746434980705377</v>
      </c>
      <c r="AD157" s="22" t="s">
        <v>190</v>
      </c>
      <c r="AE157" s="22">
        <v>1</v>
      </c>
      <c r="AF157" s="9"/>
      <c r="AG157" s="22">
        <f t="shared" si="65"/>
        <v>0</v>
      </c>
      <c r="AH157" s="9">
        <f t="shared" si="66"/>
        <v>0</v>
      </c>
      <c r="AI157" s="9" t="e">
        <f t="shared" si="67"/>
        <v>#N/A</v>
      </c>
      <c r="AJ157" s="9" t="e">
        <f t="shared" si="68"/>
        <v>#NUM!</v>
      </c>
      <c r="AK157" s="55">
        <f t="shared" si="69"/>
        <v>0</v>
      </c>
      <c r="AL157" s="56" t="e">
        <f t="shared" si="70"/>
        <v>#N/A</v>
      </c>
    </row>
    <row r="158" spans="1:38" x14ac:dyDescent="0.25">
      <c r="A158" s="132" t="s">
        <v>182</v>
      </c>
      <c r="B158" s="115">
        <v>6000</v>
      </c>
      <c r="C158" s="9">
        <v>196</v>
      </c>
      <c r="D158" s="9">
        <v>206</v>
      </c>
      <c r="E158" s="118">
        <f t="shared" si="58"/>
        <v>10</v>
      </c>
      <c r="F158" s="11">
        <v>0.05</v>
      </c>
      <c r="G158" s="73">
        <v>13.746434980705377</v>
      </c>
      <c r="H158" s="22" t="s">
        <v>190</v>
      </c>
      <c r="I158" s="22">
        <v>1</v>
      </c>
      <c r="J158" s="9"/>
      <c r="K158" s="22">
        <f t="shared" si="59"/>
        <v>0</v>
      </c>
      <c r="L158" s="9">
        <f t="shared" si="60"/>
        <v>0</v>
      </c>
      <c r="M158" s="9" t="e">
        <f t="shared" si="72"/>
        <v>#N/A</v>
      </c>
      <c r="N158" s="9" t="e">
        <f t="shared" si="73"/>
        <v>#NUM!</v>
      </c>
      <c r="O158" s="55">
        <f t="shared" si="74"/>
        <v>0</v>
      </c>
      <c r="P158" s="56" t="e">
        <f t="shared" si="71"/>
        <v>#N/A</v>
      </c>
      <c r="W158" s="132" t="s">
        <v>182</v>
      </c>
      <c r="X158" s="115">
        <v>6000</v>
      </c>
      <c r="Y158" s="9">
        <v>196</v>
      </c>
      <c r="Z158" s="9">
        <v>206</v>
      </c>
      <c r="AA158" s="118">
        <f t="shared" si="64"/>
        <v>10</v>
      </c>
      <c r="AB158" s="11">
        <v>4.8000000000000001E-2</v>
      </c>
      <c r="AC158" s="73">
        <v>13.746434980705377</v>
      </c>
      <c r="AD158" s="22" t="s">
        <v>190</v>
      </c>
      <c r="AE158" s="22">
        <v>1</v>
      </c>
      <c r="AF158" s="9"/>
      <c r="AG158" s="22">
        <f t="shared" si="65"/>
        <v>0</v>
      </c>
      <c r="AH158" s="9">
        <f t="shared" si="66"/>
        <v>0</v>
      </c>
      <c r="AI158" s="9" t="e">
        <f t="shared" si="67"/>
        <v>#N/A</v>
      </c>
      <c r="AJ158" s="9" t="e">
        <f t="shared" si="68"/>
        <v>#NUM!</v>
      </c>
      <c r="AK158" s="55">
        <f t="shared" si="69"/>
        <v>0</v>
      </c>
      <c r="AL158" s="56" t="e">
        <f t="shared" si="70"/>
        <v>#N/A</v>
      </c>
    </row>
    <row r="159" spans="1:38" x14ac:dyDescent="0.25">
      <c r="A159" s="132" t="s">
        <v>182</v>
      </c>
      <c r="B159" s="115">
        <v>6000</v>
      </c>
      <c r="C159" s="9">
        <v>208</v>
      </c>
      <c r="D159" s="9">
        <v>218</v>
      </c>
      <c r="E159" s="118">
        <f t="shared" si="58"/>
        <v>10</v>
      </c>
      <c r="F159" s="11">
        <v>4.8000000000000001E-2</v>
      </c>
      <c r="G159" s="73">
        <v>13.746434980705377</v>
      </c>
      <c r="H159" s="22" t="s">
        <v>190</v>
      </c>
      <c r="I159" s="22">
        <v>1</v>
      </c>
      <c r="J159" s="9"/>
      <c r="K159" s="22">
        <f t="shared" si="59"/>
        <v>0</v>
      </c>
      <c r="L159" s="9">
        <f t="shared" si="60"/>
        <v>0</v>
      </c>
      <c r="M159" s="9" t="e">
        <f t="shared" si="72"/>
        <v>#N/A</v>
      </c>
      <c r="N159" s="9" t="e">
        <f t="shared" si="73"/>
        <v>#NUM!</v>
      </c>
      <c r="O159" s="55">
        <f t="shared" si="74"/>
        <v>0</v>
      </c>
      <c r="P159" s="56" t="e">
        <f t="shared" si="71"/>
        <v>#N/A</v>
      </c>
      <c r="W159" s="132" t="s">
        <v>182</v>
      </c>
      <c r="X159" s="115">
        <v>6000</v>
      </c>
      <c r="Y159" s="9">
        <v>208</v>
      </c>
      <c r="Z159" s="9">
        <v>218</v>
      </c>
      <c r="AA159" s="118">
        <f t="shared" si="64"/>
        <v>10</v>
      </c>
      <c r="AB159" s="11">
        <v>4.8000000000000001E-2</v>
      </c>
      <c r="AC159" s="73">
        <v>13.746434980705377</v>
      </c>
      <c r="AD159" s="22" t="s">
        <v>190</v>
      </c>
      <c r="AE159" s="22">
        <v>1</v>
      </c>
      <c r="AF159" s="9"/>
      <c r="AG159" s="22">
        <f t="shared" si="65"/>
        <v>0</v>
      </c>
      <c r="AH159" s="9">
        <f t="shared" si="66"/>
        <v>0</v>
      </c>
      <c r="AI159" s="9" t="e">
        <f t="shared" si="67"/>
        <v>#N/A</v>
      </c>
      <c r="AJ159" s="9" t="e">
        <f t="shared" si="68"/>
        <v>#NUM!</v>
      </c>
      <c r="AK159" s="55">
        <f t="shared" si="69"/>
        <v>0</v>
      </c>
      <c r="AL159" s="56" t="e">
        <f t="shared" si="70"/>
        <v>#N/A</v>
      </c>
    </row>
    <row r="160" spans="1:38" x14ac:dyDescent="0.25">
      <c r="A160" s="132" t="s">
        <v>182</v>
      </c>
      <c r="B160" s="115">
        <v>6000</v>
      </c>
      <c r="C160" s="9">
        <v>219</v>
      </c>
      <c r="D160" s="9">
        <v>230</v>
      </c>
      <c r="E160" s="118">
        <f t="shared" si="58"/>
        <v>11</v>
      </c>
      <c r="F160" s="11">
        <v>0.05</v>
      </c>
      <c r="G160" s="73">
        <v>13.746434980705377</v>
      </c>
      <c r="H160" s="22" t="s">
        <v>190</v>
      </c>
      <c r="I160" s="22">
        <v>1</v>
      </c>
      <c r="J160" s="9"/>
      <c r="K160" s="22">
        <f t="shared" si="59"/>
        <v>0</v>
      </c>
      <c r="L160" s="9">
        <f t="shared" si="60"/>
        <v>0</v>
      </c>
      <c r="M160" s="9" t="e">
        <f t="shared" si="72"/>
        <v>#N/A</v>
      </c>
      <c r="N160" s="9" t="e">
        <f t="shared" si="73"/>
        <v>#NUM!</v>
      </c>
      <c r="O160" s="55">
        <f t="shared" si="74"/>
        <v>0</v>
      </c>
      <c r="P160" s="56" t="e">
        <f t="shared" si="71"/>
        <v>#N/A</v>
      </c>
      <c r="W160" s="132" t="s">
        <v>182</v>
      </c>
      <c r="X160" s="115">
        <v>6000</v>
      </c>
      <c r="Y160" s="9">
        <v>219</v>
      </c>
      <c r="Z160" s="9">
        <v>230</v>
      </c>
      <c r="AA160" s="118">
        <f t="shared" si="64"/>
        <v>11</v>
      </c>
      <c r="AB160" s="11">
        <v>4.8000000000000001E-2</v>
      </c>
      <c r="AC160" s="73">
        <v>13.746434980705377</v>
      </c>
      <c r="AD160" s="22" t="s">
        <v>190</v>
      </c>
      <c r="AE160" s="22">
        <v>1</v>
      </c>
      <c r="AF160" s="9"/>
      <c r="AG160" s="22">
        <f t="shared" si="65"/>
        <v>0</v>
      </c>
      <c r="AH160" s="9">
        <f t="shared" si="66"/>
        <v>0</v>
      </c>
      <c r="AI160" s="9" t="e">
        <f t="shared" si="67"/>
        <v>#N/A</v>
      </c>
      <c r="AJ160" s="9" t="e">
        <f t="shared" si="68"/>
        <v>#NUM!</v>
      </c>
      <c r="AK160" s="55">
        <f t="shared" si="69"/>
        <v>0</v>
      </c>
      <c r="AL160" s="56" t="e">
        <f t="shared" si="70"/>
        <v>#N/A</v>
      </c>
    </row>
    <row r="161" spans="1:38" x14ac:dyDescent="0.25">
      <c r="A161" s="132" t="s">
        <v>182</v>
      </c>
      <c r="B161" s="115">
        <v>6000</v>
      </c>
      <c r="C161" s="9">
        <v>231</v>
      </c>
      <c r="D161" s="9">
        <v>242</v>
      </c>
      <c r="E161" s="118">
        <f t="shared" si="58"/>
        <v>11</v>
      </c>
      <c r="F161" s="11">
        <v>4.8000000000000001E-2</v>
      </c>
      <c r="G161" s="73">
        <v>13.746434980705377</v>
      </c>
      <c r="H161" s="22" t="s">
        <v>190</v>
      </c>
      <c r="I161" s="22">
        <v>1</v>
      </c>
      <c r="J161" s="9"/>
      <c r="K161" s="22">
        <f t="shared" si="59"/>
        <v>0</v>
      </c>
      <c r="L161" s="9">
        <f t="shared" si="60"/>
        <v>0</v>
      </c>
      <c r="M161" s="9" t="e">
        <f t="shared" si="72"/>
        <v>#N/A</v>
      </c>
      <c r="N161" s="9" t="e">
        <f t="shared" si="73"/>
        <v>#NUM!</v>
      </c>
      <c r="O161" s="55">
        <f t="shared" si="74"/>
        <v>0</v>
      </c>
      <c r="P161" s="56" t="e">
        <f t="shared" si="71"/>
        <v>#N/A</v>
      </c>
      <c r="W161" s="132" t="s">
        <v>182</v>
      </c>
      <c r="X161" s="115">
        <v>6000</v>
      </c>
      <c r="Y161" s="9">
        <v>231</v>
      </c>
      <c r="Z161" s="9">
        <v>242</v>
      </c>
      <c r="AA161" s="118">
        <f t="shared" si="64"/>
        <v>11</v>
      </c>
      <c r="AB161" s="11">
        <v>4.8000000000000001E-2</v>
      </c>
      <c r="AC161" s="73">
        <v>13.746434980705377</v>
      </c>
      <c r="AD161" s="22" t="s">
        <v>190</v>
      </c>
      <c r="AE161" s="22">
        <v>1</v>
      </c>
      <c r="AF161" s="9"/>
      <c r="AG161" s="22">
        <f t="shared" si="65"/>
        <v>0</v>
      </c>
      <c r="AH161" s="9">
        <f t="shared" si="66"/>
        <v>0</v>
      </c>
      <c r="AI161" s="9" t="e">
        <f t="shared" si="67"/>
        <v>#N/A</v>
      </c>
      <c r="AJ161" s="9" t="e">
        <f t="shared" si="68"/>
        <v>#NUM!</v>
      </c>
      <c r="AK161" s="55">
        <f t="shared" si="69"/>
        <v>0</v>
      </c>
      <c r="AL161" s="56" t="e">
        <f t="shared" si="70"/>
        <v>#N/A</v>
      </c>
    </row>
    <row r="162" spans="1:38" ht="15.75" thickBot="1" x14ac:dyDescent="0.3">
      <c r="A162" s="133" t="s">
        <v>182</v>
      </c>
      <c r="B162" s="134">
        <v>6000</v>
      </c>
      <c r="C162" s="14">
        <v>240</v>
      </c>
      <c r="D162" s="14">
        <v>252</v>
      </c>
      <c r="E162" s="144">
        <f t="shared" si="58"/>
        <v>12</v>
      </c>
      <c r="F162" s="16">
        <v>0.05</v>
      </c>
      <c r="G162" s="75">
        <v>13.746434980705377</v>
      </c>
      <c r="H162" s="136" t="s">
        <v>190</v>
      </c>
      <c r="I162" s="136">
        <v>1</v>
      </c>
      <c r="J162" s="14"/>
      <c r="K162" s="136">
        <f t="shared" si="59"/>
        <v>0</v>
      </c>
      <c r="L162" s="14">
        <f t="shared" si="60"/>
        <v>0</v>
      </c>
      <c r="M162" s="14" t="e">
        <f t="shared" si="72"/>
        <v>#N/A</v>
      </c>
      <c r="N162" s="14" t="e">
        <f t="shared" si="73"/>
        <v>#NUM!</v>
      </c>
      <c r="O162" s="57">
        <f t="shared" si="74"/>
        <v>0</v>
      </c>
      <c r="P162" s="145" t="e">
        <f t="shared" si="71"/>
        <v>#N/A</v>
      </c>
      <c r="W162" s="133" t="s">
        <v>182</v>
      </c>
      <c r="X162" s="134">
        <v>6000</v>
      </c>
      <c r="Y162" s="14">
        <v>240</v>
      </c>
      <c r="Z162" s="14">
        <v>252</v>
      </c>
      <c r="AA162" s="144">
        <f t="shared" si="64"/>
        <v>12</v>
      </c>
      <c r="AB162" s="16">
        <v>4.8000000000000001E-2</v>
      </c>
      <c r="AC162" s="75">
        <v>13.746434980705377</v>
      </c>
      <c r="AD162" s="136" t="s">
        <v>190</v>
      </c>
      <c r="AE162" s="136">
        <v>1</v>
      </c>
      <c r="AF162" s="14"/>
      <c r="AG162" s="136">
        <f t="shared" si="65"/>
        <v>0</v>
      </c>
      <c r="AH162" s="14">
        <f t="shared" si="66"/>
        <v>0</v>
      </c>
      <c r="AI162" s="14" t="e">
        <f t="shared" si="67"/>
        <v>#N/A</v>
      </c>
      <c r="AJ162" s="14" t="e">
        <f t="shared" si="68"/>
        <v>#NUM!</v>
      </c>
      <c r="AK162" s="57">
        <f t="shared" si="69"/>
        <v>0</v>
      </c>
      <c r="AL162" s="145" t="e">
        <f t="shared" si="70"/>
        <v>#N/A</v>
      </c>
    </row>
    <row r="163" spans="1:38" x14ac:dyDescent="0.25">
      <c r="A163" s="125" t="s">
        <v>183</v>
      </c>
      <c r="B163" s="126">
        <v>9000</v>
      </c>
      <c r="C163" s="4">
        <v>170</v>
      </c>
      <c r="D163" s="4">
        <v>186</v>
      </c>
      <c r="E163" s="141">
        <f>D163-C163</f>
        <v>16</v>
      </c>
      <c r="F163" s="6">
        <v>9.4E-2</v>
      </c>
      <c r="G163" s="74">
        <f>B163/228/SQRT(3)</f>
        <v>22.790142204853648</v>
      </c>
      <c r="H163" s="128" t="s">
        <v>190</v>
      </c>
      <c r="I163" s="128">
        <v>1</v>
      </c>
      <c r="J163" s="4"/>
      <c r="K163" s="128">
        <f>IF(AND($S$24=F163:F163,C163&lt;=$S$2,$S$2&lt;=D163),1,0)</f>
        <v>0</v>
      </c>
      <c r="L163" s="4">
        <f>IF(AND($S$24=F163,$U$3="Boost"),1,0)</f>
        <v>0</v>
      </c>
      <c r="M163" s="4" t="e">
        <f>IF($T$31=E163,1,0)</f>
        <v>#N/A</v>
      </c>
      <c r="N163" s="4" t="e">
        <f>IF($S$36&lt;=B163,1,0)</f>
        <v>#NUM!</v>
      </c>
      <c r="O163" s="142">
        <f>IF($S$4&lt;=G163,1,0)</f>
        <v>0</v>
      </c>
      <c r="P163" s="143" t="e">
        <f t="shared" ref="P163:P173" si="75">IF($S$1=1,IF(SUM(K163:O163)=5,1,0),0)</f>
        <v>#N/A</v>
      </c>
      <c r="W163" s="125" t="s">
        <v>183</v>
      </c>
      <c r="X163" s="126">
        <v>9000</v>
      </c>
      <c r="Y163" s="4">
        <v>170</v>
      </c>
      <c r="Z163" s="4">
        <v>186</v>
      </c>
      <c r="AA163" s="141">
        <f>Z163-Y163</f>
        <v>16</v>
      </c>
      <c r="AB163" s="6">
        <v>8.6999999999999994E-2</v>
      </c>
      <c r="AC163" s="74">
        <f>X163/228/SQRT(3)</f>
        <v>22.790142204853648</v>
      </c>
      <c r="AD163" s="128" t="s">
        <v>190</v>
      </c>
      <c r="AE163" s="128">
        <v>1</v>
      </c>
      <c r="AF163" s="4"/>
      <c r="AG163" s="128">
        <f t="shared" si="65"/>
        <v>0</v>
      </c>
      <c r="AH163" s="4">
        <f t="shared" si="66"/>
        <v>0</v>
      </c>
      <c r="AI163" s="4" t="e">
        <f t="shared" si="67"/>
        <v>#N/A</v>
      </c>
      <c r="AJ163" s="4" t="e">
        <f t="shared" si="68"/>
        <v>#NUM!</v>
      </c>
      <c r="AK163" s="142">
        <f t="shared" si="69"/>
        <v>0</v>
      </c>
      <c r="AL163" s="143" t="e">
        <f t="shared" si="70"/>
        <v>#N/A</v>
      </c>
    </row>
    <row r="164" spans="1:38" x14ac:dyDescent="0.25">
      <c r="A164" s="132" t="s">
        <v>183</v>
      </c>
      <c r="B164" s="115">
        <v>9000</v>
      </c>
      <c r="C164" s="9">
        <v>170</v>
      </c>
      <c r="D164" s="9">
        <v>196</v>
      </c>
      <c r="E164" s="118">
        <f t="shared" ref="E164:E192" si="76">D164-C164</f>
        <v>26</v>
      </c>
      <c r="F164" s="11">
        <v>0.153</v>
      </c>
      <c r="G164" s="73">
        <f>B164/240/SQRT(3)</f>
        <v>21.650635094610969</v>
      </c>
      <c r="H164" s="22" t="s">
        <v>190</v>
      </c>
      <c r="I164" s="22">
        <v>1</v>
      </c>
      <c r="J164" s="9"/>
      <c r="K164" s="22">
        <f t="shared" ref="K164:K192" si="77">IF(AND($S$24=F164:F164,C164&lt;=$S$2,$S$2&lt;=D164),1,0)</f>
        <v>0</v>
      </c>
      <c r="L164" s="9">
        <f t="shared" ref="L164:L192" si="78">IF(AND($S$24=F164,$U$3="Boost"),1,0)</f>
        <v>0</v>
      </c>
      <c r="M164" s="9" t="e">
        <f t="shared" ref="M164:M180" si="79">IF($T$31=E164,1,0)</f>
        <v>#N/A</v>
      </c>
      <c r="N164" s="9" t="e">
        <f t="shared" ref="N164:N180" si="80">IF($S$36&lt;=B164,1,0)</f>
        <v>#NUM!</v>
      </c>
      <c r="O164" s="55">
        <f t="shared" ref="O164:O180" si="81">IF($S$4&lt;=G164,1,0)</f>
        <v>0</v>
      </c>
      <c r="P164" s="56" t="e">
        <f t="shared" si="75"/>
        <v>#N/A</v>
      </c>
      <c r="W164" s="132" t="s">
        <v>183</v>
      </c>
      <c r="X164" s="115">
        <v>9000</v>
      </c>
      <c r="Y164" s="9">
        <v>170</v>
      </c>
      <c r="Z164" s="9">
        <v>196</v>
      </c>
      <c r="AA164" s="118">
        <f t="shared" ref="AA164:AA192" si="82">Z164-Y164</f>
        <v>26</v>
      </c>
      <c r="AB164" s="11">
        <v>0.13300000000000001</v>
      </c>
      <c r="AC164" s="73">
        <f>X164/240/SQRT(3)</f>
        <v>21.650635094610969</v>
      </c>
      <c r="AD164" s="22" t="s">
        <v>190</v>
      </c>
      <c r="AE164" s="22">
        <v>1</v>
      </c>
      <c r="AF164" s="9"/>
      <c r="AG164" s="22">
        <f t="shared" si="65"/>
        <v>0</v>
      </c>
      <c r="AH164" s="9">
        <f t="shared" si="66"/>
        <v>0</v>
      </c>
      <c r="AI164" s="9" t="e">
        <f t="shared" si="67"/>
        <v>#N/A</v>
      </c>
      <c r="AJ164" s="9" t="e">
        <f t="shared" si="68"/>
        <v>#NUM!</v>
      </c>
      <c r="AK164" s="55">
        <f t="shared" si="69"/>
        <v>0</v>
      </c>
      <c r="AL164" s="56" t="e">
        <f t="shared" si="70"/>
        <v>#N/A</v>
      </c>
    </row>
    <row r="165" spans="1:38" x14ac:dyDescent="0.25">
      <c r="A165" s="132" t="s">
        <v>183</v>
      </c>
      <c r="B165" s="115">
        <v>9000</v>
      </c>
      <c r="C165" s="9">
        <v>170</v>
      </c>
      <c r="D165" s="9">
        <v>206</v>
      </c>
      <c r="E165" s="118">
        <f t="shared" si="76"/>
        <v>36</v>
      </c>
      <c r="F165" s="11">
        <v>0.21199999999999999</v>
      </c>
      <c r="G165" s="73">
        <f>B165/252/SQRT(3)</f>
        <v>20.619652471058064</v>
      </c>
      <c r="H165" s="22" t="s">
        <v>190</v>
      </c>
      <c r="I165" s="22">
        <v>1</v>
      </c>
      <c r="J165" s="9"/>
      <c r="K165" s="22">
        <f t="shared" si="77"/>
        <v>0</v>
      </c>
      <c r="L165" s="9">
        <f t="shared" si="78"/>
        <v>0</v>
      </c>
      <c r="M165" s="9" t="e">
        <f t="shared" si="79"/>
        <v>#N/A</v>
      </c>
      <c r="N165" s="9" t="e">
        <f t="shared" si="80"/>
        <v>#NUM!</v>
      </c>
      <c r="O165" s="55">
        <f t="shared" si="81"/>
        <v>0</v>
      </c>
      <c r="P165" s="56" t="e">
        <f t="shared" si="75"/>
        <v>#N/A</v>
      </c>
      <c r="W165" s="132" t="s">
        <v>183</v>
      </c>
      <c r="X165" s="115">
        <v>9000</v>
      </c>
      <c r="Y165" s="9">
        <v>170</v>
      </c>
      <c r="Z165" s="9">
        <v>206</v>
      </c>
      <c r="AA165" s="118">
        <f t="shared" si="82"/>
        <v>36</v>
      </c>
      <c r="AB165" s="11">
        <v>0.17499999999999999</v>
      </c>
      <c r="AC165" s="73">
        <f>X165/252/SQRT(3)</f>
        <v>20.619652471058064</v>
      </c>
      <c r="AD165" s="22" t="s">
        <v>190</v>
      </c>
      <c r="AE165" s="22">
        <v>1</v>
      </c>
      <c r="AF165" s="9"/>
      <c r="AG165" s="22">
        <f t="shared" si="65"/>
        <v>0</v>
      </c>
      <c r="AH165" s="9">
        <f t="shared" si="66"/>
        <v>0</v>
      </c>
      <c r="AI165" s="9" t="e">
        <f t="shared" si="67"/>
        <v>#N/A</v>
      </c>
      <c r="AJ165" s="9" t="e">
        <f t="shared" si="68"/>
        <v>#NUM!</v>
      </c>
      <c r="AK165" s="55">
        <f t="shared" si="69"/>
        <v>0</v>
      </c>
      <c r="AL165" s="56" t="e">
        <f t="shared" si="70"/>
        <v>#N/A</v>
      </c>
    </row>
    <row r="166" spans="1:38" x14ac:dyDescent="0.25">
      <c r="A166" s="132" t="s">
        <v>183</v>
      </c>
      <c r="B166" s="115">
        <v>9000</v>
      </c>
      <c r="C166" s="9">
        <v>180</v>
      </c>
      <c r="D166" s="9">
        <v>197</v>
      </c>
      <c r="E166" s="118">
        <f t="shared" si="76"/>
        <v>17</v>
      </c>
      <c r="F166" s="11">
        <v>9.4E-2</v>
      </c>
      <c r="G166" s="73">
        <f>B166/228/SQRT(3)</f>
        <v>22.790142204853648</v>
      </c>
      <c r="H166" s="22" t="s">
        <v>190</v>
      </c>
      <c r="I166" s="22">
        <v>1</v>
      </c>
      <c r="J166" s="9"/>
      <c r="K166" s="22">
        <f t="shared" si="77"/>
        <v>0</v>
      </c>
      <c r="L166" s="9">
        <f t="shared" si="78"/>
        <v>0</v>
      </c>
      <c r="M166" s="9" t="e">
        <f t="shared" si="79"/>
        <v>#N/A</v>
      </c>
      <c r="N166" s="9" t="e">
        <f t="shared" si="80"/>
        <v>#NUM!</v>
      </c>
      <c r="O166" s="55">
        <f t="shared" si="81"/>
        <v>0</v>
      </c>
      <c r="P166" s="56" t="e">
        <f t="shared" si="75"/>
        <v>#N/A</v>
      </c>
      <c r="W166" s="132" t="s">
        <v>183</v>
      </c>
      <c r="X166" s="115">
        <v>9000</v>
      </c>
      <c r="Y166" s="9">
        <v>180</v>
      </c>
      <c r="Z166" s="9">
        <v>197</v>
      </c>
      <c r="AA166" s="118">
        <f t="shared" si="82"/>
        <v>17</v>
      </c>
      <c r="AB166" s="11">
        <v>8.6999999999999994E-2</v>
      </c>
      <c r="AC166" s="73">
        <f>X166/228/SQRT(3)</f>
        <v>22.790142204853648</v>
      </c>
      <c r="AD166" s="22" t="s">
        <v>190</v>
      </c>
      <c r="AE166" s="22">
        <v>1</v>
      </c>
      <c r="AF166" s="9"/>
      <c r="AG166" s="22">
        <f t="shared" si="65"/>
        <v>0</v>
      </c>
      <c r="AH166" s="9">
        <f t="shared" si="66"/>
        <v>0</v>
      </c>
      <c r="AI166" s="9" t="e">
        <f t="shared" si="67"/>
        <v>#N/A</v>
      </c>
      <c r="AJ166" s="9" t="e">
        <f t="shared" si="68"/>
        <v>#NUM!</v>
      </c>
      <c r="AK166" s="55">
        <f t="shared" si="69"/>
        <v>0</v>
      </c>
      <c r="AL166" s="56" t="e">
        <f t="shared" si="70"/>
        <v>#N/A</v>
      </c>
    </row>
    <row r="167" spans="1:38" x14ac:dyDescent="0.25">
      <c r="A167" s="132" t="s">
        <v>183</v>
      </c>
      <c r="B167" s="115">
        <v>9000</v>
      </c>
      <c r="C167" s="9">
        <v>180</v>
      </c>
      <c r="D167" s="9">
        <v>208</v>
      </c>
      <c r="E167" s="118">
        <f t="shared" si="76"/>
        <v>28</v>
      </c>
      <c r="F167" s="11">
        <v>0.153</v>
      </c>
      <c r="G167" s="73">
        <f>B167/240/SQRT(3)</f>
        <v>21.650635094610969</v>
      </c>
      <c r="H167" s="22" t="s">
        <v>190</v>
      </c>
      <c r="I167" s="22">
        <v>1</v>
      </c>
      <c r="J167" s="9"/>
      <c r="K167" s="22">
        <f t="shared" si="77"/>
        <v>0</v>
      </c>
      <c r="L167" s="9">
        <f t="shared" si="78"/>
        <v>0</v>
      </c>
      <c r="M167" s="9" t="e">
        <f t="shared" si="79"/>
        <v>#N/A</v>
      </c>
      <c r="N167" s="9" t="e">
        <f t="shared" si="80"/>
        <v>#NUM!</v>
      </c>
      <c r="O167" s="55">
        <f t="shared" si="81"/>
        <v>0</v>
      </c>
      <c r="P167" s="56" t="e">
        <f t="shared" si="75"/>
        <v>#N/A</v>
      </c>
      <c r="W167" s="132" t="s">
        <v>183</v>
      </c>
      <c r="X167" s="115">
        <v>9000</v>
      </c>
      <c r="Y167" s="9">
        <v>180</v>
      </c>
      <c r="Z167" s="9">
        <v>208</v>
      </c>
      <c r="AA167" s="118">
        <f t="shared" si="82"/>
        <v>28</v>
      </c>
      <c r="AB167" s="11">
        <v>0.13300000000000001</v>
      </c>
      <c r="AC167" s="73">
        <f>X167/240/SQRT(3)</f>
        <v>21.650635094610969</v>
      </c>
      <c r="AD167" s="22" t="s">
        <v>190</v>
      </c>
      <c r="AE167" s="22">
        <v>1</v>
      </c>
      <c r="AF167" s="9"/>
      <c r="AG167" s="22">
        <f t="shared" si="65"/>
        <v>0</v>
      </c>
      <c r="AH167" s="9">
        <f t="shared" si="66"/>
        <v>0</v>
      </c>
      <c r="AI167" s="9" t="e">
        <f t="shared" si="67"/>
        <v>#N/A</v>
      </c>
      <c r="AJ167" s="9" t="e">
        <f t="shared" si="68"/>
        <v>#NUM!</v>
      </c>
      <c r="AK167" s="55">
        <f t="shared" si="69"/>
        <v>0</v>
      </c>
      <c r="AL167" s="56" t="e">
        <f t="shared" si="70"/>
        <v>#N/A</v>
      </c>
    </row>
    <row r="168" spans="1:38" x14ac:dyDescent="0.25">
      <c r="A168" s="132" t="s">
        <v>183</v>
      </c>
      <c r="B168" s="115">
        <v>9000</v>
      </c>
      <c r="C168" s="9">
        <v>180</v>
      </c>
      <c r="D168" s="9">
        <v>218</v>
      </c>
      <c r="E168" s="118">
        <f t="shared" si="76"/>
        <v>38</v>
      </c>
      <c r="F168" s="11">
        <v>0.21199999999999999</v>
      </c>
      <c r="G168" s="73">
        <f>B168/252/SQRT(3)</f>
        <v>20.619652471058064</v>
      </c>
      <c r="H168" s="22" t="s">
        <v>190</v>
      </c>
      <c r="I168" s="22">
        <v>1</v>
      </c>
      <c r="J168" s="9"/>
      <c r="K168" s="22">
        <f t="shared" si="77"/>
        <v>0</v>
      </c>
      <c r="L168" s="9">
        <f t="shared" si="78"/>
        <v>0</v>
      </c>
      <c r="M168" s="9" t="e">
        <f t="shared" si="79"/>
        <v>#N/A</v>
      </c>
      <c r="N168" s="9" t="e">
        <f t="shared" si="80"/>
        <v>#NUM!</v>
      </c>
      <c r="O168" s="55">
        <f t="shared" si="81"/>
        <v>0</v>
      </c>
      <c r="P168" s="56" t="e">
        <f t="shared" si="75"/>
        <v>#N/A</v>
      </c>
      <c r="W168" s="132" t="s">
        <v>183</v>
      </c>
      <c r="X168" s="115">
        <v>9000</v>
      </c>
      <c r="Y168" s="9">
        <v>180</v>
      </c>
      <c r="Z168" s="9">
        <v>218</v>
      </c>
      <c r="AA168" s="118">
        <f t="shared" si="82"/>
        <v>38</v>
      </c>
      <c r="AB168" s="11">
        <v>0.17499999999999999</v>
      </c>
      <c r="AC168" s="73">
        <f>X168/252/SQRT(3)</f>
        <v>20.619652471058064</v>
      </c>
      <c r="AD168" s="22" t="s">
        <v>190</v>
      </c>
      <c r="AE168" s="22">
        <v>1</v>
      </c>
      <c r="AF168" s="9"/>
      <c r="AG168" s="22">
        <f t="shared" si="65"/>
        <v>0</v>
      </c>
      <c r="AH168" s="9">
        <f t="shared" si="66"/>
        <v>0</v>
      </c>
      <c r="AI168" s="9" t="e">
        <f t="shared" si="67"/>
        <v>#N/A</v>
      </c>
      <c r="AJ168" s="9" t="e">
        <f t="shared" si="68"/>
        <v>#NUM!</v>
      </c>
      <c r="AK168" s="55">
        <f t="shared" si="69"/>
        <v>0</v>
      </c>
      <c r="AL168" s="56" t="e">
        <f t="shared" si="70"/>
        <v>#N/A</v>
      </c>
    </row>
    <row r="169" spans="1:38" x14ac:dyDescent="0.25">
      <c r="A169" s="132" t="s">
        <v>183</v>
      </c>
      <c r="B169" s="115">
        <v>9000</v>
      </c>
      <c r="C169" s="9">
        <v>190</v>
      </c>
      <c r="D169" s="9">
        <v>208</v>
      </c>
      <c r="E169" s="118">
        <f t="shared" si="76"/>
        <v>18</v>
      </c>
      <c r="F169" s="11">
        <v>9.4E-2</v>
      </c>
      <c r="G169" s="73">
        <f>B169/228/SQRT(3)</f>
        <v>22.790142204853648</v>
      </c>
      <c r="H169" s="22" t="s">
        <v>190</v>
      </c>
      <c r="I169" s="22">
        <v>1</v>
      </c>
      <c r="J169" s="9"/>
      <c r="K169" s="22">
        <f t="shared" si="77"/>
        <v>0</v>
      </c>
      <c r="L169" s="9">
        <f t="shared" si="78"/>
        <v>0</v>
      </c>
      <c r="M169" s="9" t="e">
        <f t="shared" si="79"/>
        <v>#N/A</v>
      </c>
      <c r="N169" s="9" t="e">
        <f t="shared" si="80"/>
        <v>#NUM!</v>
      </c>
      <c r="O169" s="55">
        <f t="shared" si="81"/>
        <v>0</v>
      </c>
      <c r="P169" s="56" t="e">
        <f t="shared" si="75"/>
        <v>#N/A</v>
      </c>
      <c r="W169" s="132" t="s">
        <v>183</v>
      </c>
      <c r="X169" s="115">
        <v>9000</v>
      </c>
      <c r="Y169" s="9">
        <v>190</v>
      </c>
      <c r="Z169" s="9">
        <v>208</v>
      </c>
      <c r="AA169" s="118">
        <f t="shared" si="82"/>
        <v>18</v>
      </c>
      <c r="AB169" s="11">
        <v>8.6999999999999994E-2</v>
      </c>
      <c r="AC169" s="73">
        <f>X169/228/SQRT(3)</f>
        <v>22.790142204853648</v>
      </c>
      <c r="AD169" s="22" t="s">
        <v>190</v>
      </c>
      <c r="AE169" s="22">
        <v>1</v>
      </c>
      <c r="AF169" s="9"/>
      <c r="AG169" s="22">
        <f t="shared" si="65"/>
        <v>0</v>
      </c>
      <c r="AH169" s="9">
        <f t="shared" si="66"/>
        <v>0</v>
      </c>
      <c r="AI169" s="9" t="e">
        <f t="shared" si="67"/>
        <v>#N/A</v>
      </c>
      <c r="AJ169" s="9" t="e">
        <f t="shared" si="68"/>
        <v>#NUM!</v>
      </c>
      <c r="AK169" s="55">
        <f t="shared" si="69"/>
        <v>0</v>
      </c>
      <c r="AL169" s="56" t="e">
        <f t="shared" si="70"/>
        <v>#N/A</v>
      </c>
    </row>
    <row r="170" spans="1:38" x14ac:dyDescent="0.25">
      <c r="A170" s="132" t="s">
        <v>183</v>
      </c>
      <c r="B170" s="115">
        <v>9000</v>
      </c>
      <c r="C170" s="9">
        <v>190</v>
      </c>
      <c r="D170" s="9">
        <v>219</v>
      </c>
      <c r="E170" s="118">
        <f t="shared" si="76"/>
        <v>29</v>
      </c>
      <c r="F170" s="11">
        <v>0.153</v>
      </c>
      <c r="G170" s="73">
        <f>B170/240/SQRT(3)</f>
        <v>21.650635094610969</v>
      </c>
      <c r="H170" s="22" t="s">
        <v>190</v>
      </c>
      <c r="I170" s="22">
        <v>1</v>
      </c>
      <c r="J170" s="9"/>
      <c r="K170" s="22">
        <f t="shared" si="77"/>
        <v>0</v>
      </c>
      <c r="L170" s="9">
        <f t="shared" si="78"/>
        <v>0</v>
      </c>
      <c r="M170" s="9" t="e">
        <f t="shared" si="79"/>
        <v>#N/A</v>
      </c>
      <c r="N170" s="9" t="e">
        <f t="shared" si="80"/>
        <v>#NUM!</v>
      </c>
      <c r="O170" s="55">
        <f t="shared" si="81"/>
        <v>0</v>
      </c>
      <c r="P170" s="56" t="e">
        <f t="shared" si="75"/>
        <v>#N/A</v>
      </c>
      <c r="W170" s="132" t="s">
        <v>183</v>
      </c>
      <c r="X170" s="115">
        <v>9000</v>
      </c>
      <c r="Y170" s="9">
        <v>190</v>
      </c>
      <c r="Z170" s="9">
        <v>219</v>
      </c>
      <c r="AA170" s="118">
        <f t="shared" si="82"/>
        <v>29</v>
      </c>
      <c r="AB170" s="11">
        <v>0.13300000000000001</v>
      </c>
      <c r="AC170" s="73">
        <f>X170/240/SQRT(3)</f>
        <v>21.650635094610969</v>
      </c>
      <c r="AD170" s="22" t="s">
        <v>190</v>
      </c>
      <c r="AE170" s="22">
        <v>1</v>
      </c>
      <c r="AF170" s="9"/>
      <c r="AG170" s="22">
        <f t="shared" si="65"/>
        <v>0</v>
      </c>
      <c r="AH170" s="9">
        <f t="shared" si="66"/>
        <v>0</v>
      </c>
      <c r="AI170" s="9" t="e">
        <f t="shared" si="67"/>
        <v>#N/A</v>
      </c>
      <c r="AJ170" s="9" t="e">
        <f t="shared" si="68"/>
        <v>#NUM!</v>
      </c>
      <c r="AK170" s="55">
        <f t="shared" si="69"/>
        <v>0</v>
      </c>
      <c r="AL170" s="56" t="e">
        <f t="shared" si="70"/>
        <v>#N/A</v>
      </c>
    </row>
    <row r="171" spans="1:38" x14ac:dyDescent="0.25">
      <c r="A171" s="132" t="s">
        <v>183</v>
      </c>
      <c r="B171" s="115">
        <v>9000</v>
      </c>
      <c r="C171" s="9">
        <v>190</v>
      </c>
      <c r="D171" s="9">
        <v>230</v>
      </c>
      <c r="E171" s="118">
        <f t="shared" si="76"/>
        <v>40</v>
      </c>
      <c r="F171" s="11">
        <v>0.21199999999999999</v>
      </c>
      <c r="G171" s="73">
        <f>B171/252/SQRT(3)</f>
        <v>20.619652471058064</v>
      </c>
      <c r="H171" s="22" t="s">
        <v>190</v>
      </c>
      <c r="I171" s="22">
        <v>1</v>
      </c>
      <c r="J171" s="9"/>
      <c r="K171" s="22">
        <f t="shared" si="77"/>
        <v>0</v>
      </c>
      <c r="L171" s="9">
        <f t="shared" si="78"/>
        <v>0</v>
      </c>
      <c r="M171" s="9" t="e">
        <f t="shared" si="79"/>
        <v>#N/A</v>
      </c>
      <c r="N171" s="9" t="e">
        <f t="shared" si="80"/>
        <v>#NUM!</v>
      </c>
      <c r="O171" s="55">
        <f t="shared" si="81"/>
        <v>0</v>
      </c>
      <c r="P171" s="56" t="e">
        <f t="shared" si="75"/>
        <v>#N/A</v>
      </c>
      <c r="W171" s="132" t="s">
        <v>183</v>
      </c>
      <c r="X171" s="115">
        <v>9000</v>
      </c>
      <c r="Y171" s="9">
        <v>190</v>
      </c>
      <c r="Z171" s="9">
        <v>230</v>
      </c>
      <c r="AA171" s="118">
        <f t="shared" si="82"/>
        <v>40</v>
      </c>
      <c r="AB171" s="11">
        <v>0.17499999999999999</v>
      </c>
      <c r="AC171" s="73">
        <f>X171/252/SQRT(3)</f>
        <v>20.619652471058064</v>
      </c>
      <c r="AD171" s="22" t="s">
        <v>190</v>
      </c>
      <c r="AE171" s="22">
        <v>1</v>
      </c>
      <c r="AF171" s="9"/>
      <c r="AG171" s="22">
        <f t="shared" si="65"/>
        <v>0</v>
      </c>
      <c r="AH171" s="9">
        <f t="shared" si="66"/>
        <v>0</v>
      </c>
      <c r="AI171" s="9" t="e">
        <f t="shared" si="67"/>
        <v>#N/A</v>
      </c>
      <c r="AJ171" s="9" t="e">
        <f t="shared" si="68"/>
        <v>#NUM!</v>
      </c>
      <c r="AK171" s="55">
        <f t="shared" si="69"/>
        <v>0</v>
      </c>
      <c r="AL171" s="56" t="e">
        <f t="shared" si="70"/>
        <v>#N/A</v>
      </c>
    </row>
    <row r="172" spans="1:38" x14ac:dyDescent="0.25">
      <c r="A172" s="132" t="s">
        <v>183</v>
      </c>
      <c r="B172" s="115">
        <v>9000</v>
      </c>
      <c r="C172" s="9">
        <v>200</v>
      </c>
      <c r="D172" s="9">
        <v>219</v>
      </c>
      <c r="E172" s="118">
        <f t="shared" si="76"/>
        <v>19</v>
      </c>
      <c r="F172" s="11">
        <v>9.4E-2</v>
      </c>
      <c r="G172" s="73">
        <f>B172/228/SQRT(3)</f>
        <v>22.790142204853648</v>
      </c>
      <c r="H172" s="22" t="s">
        <v>190</v>
      </c>
      <c r="I172" s="22">
        <v>1</v>
      </c>
      <c r="J172" s="9"/>
      <c r="K172" s="22">
        <f t="shared" si="77"/>
        <v>0</v>
      </c>
      <c r="L172" s="9">
        <f t="shared" si="78"/>
        <v>0</v>
      </c>
      <c r="M172" s="9" t="e">
        <f t="shared" si="79"/>
        <v>#N/A</v>
      </c>
      <c r="N172" s="9" t="e">
        <f t="shared" si="80"/>
        <v>#NUM!</v>
      </c>
      <c r="O172" s="55">
        <f t="shared" si="81"/>
        <v>0</v>
      </c>
      <c r="P172" s="56" t="e">
        <f t="shared" si="75"/>
        <v>#N/A</v>
      </c>
      <c r="W172" s="132" t="s">
        <v>183</v>
      </c>
      <c r="X172" s="115">
        <v>9000</v>
      </c>
      <c r="Y172" s="9">
        <v>200</v>
      </c>
      <c r="Z172" s="9">
        <v>219</v>
      </c>
      <c r="AA172" s="118">
        <f t="shared" si="82"/>
        <v>19</v>
      </c>
      <c r="AB172" s="11">
        <v>8.6999999999999994E-2</v>
      </c>
      <c r="AC172" s="73">
        <f>X172/228/SQRT(3)</f>
        <v>22.790142204853648</v>
      </c>
      <c r="AD172" s="22" t="s">
        <v>190</v>
      </c>
      <c r="AE172" s="22">
        <v>1</v>
      </c>
      <c r="AF172" s="9"/>
      <c r="AG172" s="22">
        <f t="shared" si="65"/>
        <v>0</v>
      </c>
      <c r="AH172" s="9">
        <f t="shared" si="66"/>
        <v>0</v>
      </c>
      <c r="AI172" s="9" t="e">
        <f t="shared" si="67"/>
        <v>#N/A</v>
      </c>
      <c r="AJ172" s="9" t="e">
        <f t="shared" si="68"/>
        <v>#NUM!</v>
      </c>
      <c r="AK172" s="55">
        <f t="shared" si="69"/>
        <v>0</v>
      </c>
      <c r="AL172" s="56" t="e">
        <f t="shared" si="70"/>
        <v>#N/A</v>
      </c>
    </row>
    <row r="173" spans="1:38" x14ac:dyDescent="0.25">
      <c r="A173" s="132" t="s">
        <v>183</v>
      </c>
      <c r="B173" s="115">
        <v>9000</v>
      </c>
      <c r="C173" s="9">
        <v>200</v>
      </c>
      <c r="D173" s="9">
        <v>231</v>
      </c>
      <c r="E173" s="118">
        <f t="shared" si="76"/>
        <v>31</v>
      </c>
      <c r="F173" s="11">
        <v>0.153</v>
      </c>
      <c r="G173" s="73">
        <f>B173/240/SQRT(3)</f>
        <v>21.650635094610969</v>
      </c>
      <c r="H173" s="22" t="s">
        <v>190</v>
      </c>
      <c r="I173" s="22">
        <v>1</v>
      </c>
      <c r="J173" s="9"/>
      <c r="K173" s="22">
        <f t="shared" si="77"/>
        <v>0</v>
      </c>
      <c r="L173" s="9">
        <f t="shared" si="78"/>
        <v>0</v>
      </c>
      <c r="M173" s="9" t="e">
        <f t="shared" si="79"/>
        <v>#N/A</v>
      </c>
      <c r="N173" s="9" t="e">
        <f t="shared" si="80"/>
        <v>#NUM!</v>
      </c>
      <c r="O173" s="55">
        <f t="shared" si="81"/>
        <v>0</v>
      </c>
      <c r="P173" s="56" t="e">
        <f t="shared" si="75"/>
        <v>#N/A</v>
      </c>
      <c r="W173" s="132" t="s">
        <v>183</v>
      </c>
      <c r="X173" s="115">
        <v>9000</v>
      </c>
      <c r="Y173" s="9">
        <v>200</v>
      </c>
      <c r="Z173" s="9">
        <v>231</v>
      </c>
      <c r="AA173" s="118">
        <f t="shared" si="82"/>
        <v>31</v>
      </c>
      <c r="AB173" s="11">
        <v>0.13300000000000001</v>
      </c>
      <c r="AC173" s="73">
        <f>X173/240/SQRT(3)</f>
        <v>21.650635094610969</v>
      </c>
      <c r="AD173" s="22" t="s">
        <v>190</v>
      </c>
      <c r="AE173" s="22">
        <v>1</v>
      </c>
      <c r="AF173" s="9"/>
      <c r="AG173" s="22">
        <f t="shared" si="65"/>
        <v>0</v>
      </c>
      <c r="AH173" s="9">
        <f t="shared" si="66"/>
        <v>0</v>
      </c>
      <c r="AI173" s="9" t="e">
        <f t="shared" si="67"/>
        <v>#N/A</v>
      </c>
      <c r="AJ173" s="9" t="e">
        <f t="shared" si="68"/>
        <v>#NUM!</v>
      </c>
      <c r="AK173" s="55">
        <f t="shared" si="69"/>
        <v>0</v>
      </c>
      <c r="AL173" s="56" t="e">
        <f t="shared" si="70"/>
        <v>#N/A</v>
      </c>
    </row>
    <row r="174" spans="1:38" x14ac:dyDescent="0.25">
      <c r="A174" s="132" t="s">
        <v>183</v>
      </c>
      <c r="B174" s="115">
        <v>9000</v>
      </c>
      <c r="C174" s="9">
        <v>200</v>
      </c>
      <c r="D174" s="9">
        <v>242</v>
      </c>
      <c r="E174" s="118">
        <f t="shared" si="76"/>
        <v>42</v>
      </c>
      <c r="F174" s="11">
        <v>0.21199999999999999</v>
      </c>
      <c r="G174" s="73">
        <f>B174/252/SQRT(3)</f>
        <v>20.619652471058064</v>
      </c>
      <c r="H174" s="22" t="s">
        <v>190</v>
      </c>
      <c r="I174" s="22">
        <v>1</v>
      </c>
      <c r="J174" s="9"/>
      <c r="K174" s="22">
        <f t="shared" si="77"/>
        <v>0</v>
      </c>
      <c r="L174" s="9">
        <f t="shared" si="78"/>
        <v>0</v>
      </c>
      <c r="M174" s="9" t="e">
        <f t="shared" si="79"/>
        <v>#N/A</v>
      </c>
      <c r="N174" s="9" t="e">
        <f t="shared" si="80"/>
        <v>#NUM!</v>
      </c>
      <c r="O174" s="55">
        <f t="shared" si="81"/>
        <v>0</v>
      </c>
      <c r="P174" s="56" t="e">
        <f t="shared" ref="P174:P192" si="83">IF($S$1=1,IF(SUM(K174:O174)=5,1,0),0)</f>
        <v>#N/A</v>
      </c>
      <c r="W174" s="132" t="s">
        <v>183</v>
      </c>
      <c r="X174" s="115">
        <v>9000</v>
      </c>
      <c r="Y174" s="9">
        <v>200</v>
      </c>
      <c r="Z174" s="9">
        <v>242</v>
      </c>
      <c r="AA174" s="118">
        <f t="shared" si="82"/>
        <v>42</v>
      </c>
      <c r="AB174" s="11">
        <v>0.17499999999999999</v>
      </c>
      <c r="AC174" s="73">
        <f>X174/252/SQRT(3)</f>
        <v>20.619652471058064</v>
      </c>
      <c r="AD174" s="22" t="s">
        <v>190</v>
      </c>
      <c r="AE174" s="22">
        <v>1</v>
      </c>
      <c r="AF174" s="9"/>
      <c r="AG174" s="22">
        <f t="shared" si="65"/>
        <v>0</v>
      </c>
      <c r="AH174" s="9">
        <f t="shared" si="66"/>
        <v>0</v>
      </c>
      <c r="AI174" s="9" t="e">
        <f t="shared" si="67"/>
        <v>#N/A</v>
      </c>
      <c r="AJ174" s="9" t="e">
        <f t="shared" si="68"/>
        <v>#NUM!</v>
      </c>
      <c r="AK174" s="55">
        <f t="shared" si="69"/>
        <v>0</v>
      </c>
      <c r="AL174" s="56" t="e">
        <f t="shared" si="70"/>
        <v>#N/A</v>
      </c>
    </row>
    <row r="175" spans="1:38" x14ac:dyDescent="0.25">
      <c r="A175" s="132" t="s">
        <v>183</v>
      </c>
      <c r="B175" s="115">
        <v>9000</v>
      </c>
      <c r="C175" s="9">
        <v>208</v>
      </c>
      <c r="D175" s="9">
        <v>228</v>
      </c>
      <c r="E175" s="118">
        <f t="shared" si="76"/>
        <v>20</v>
      </c>
      <c r="F175" s="11">
        <v>9.4E-2</v>
      </c>
      <c r="G175" s="73">
        <f>B175/228/SQRT(3)</f>
        <v>22.790142204853648</v>
      </c>
      <c r="H175" s="22" t="s">
        <v>190</v>
      </c>
      <c r="I175" s="22">
        <v>1</v>
      </c>
      <c r="J175" s="9"/>
      <c r="K175" s="22">
        <f t="shared" si="77"/>
        <v>0</v>
      </c>
      <c r="L175" s="9">
        <f t="shared" si="78"/>
        <v>0</v>
      </c>
      <c r="M175" s="9" t="e">
        <f t="shared" si="79"/>
        <v>#N/A</v>
      </c>
      <c r="N175" s="9" t="e">
        <f t="shared" si="80"/>
        <v>#NUM!</v>
      </c>
      <c r="O175" s="55">
        <f t="shared" si="81"/>
        <v>0</v>
      </c>
      <c r="P175" s="56" t="e">
        <f t="shared" si="83"/>
        <v>#N/A</v>
      </c>
      <c r="W175" s="132" t="s">
        <v>183</v>
      </c>
      <c r="X175" s="115">
        <v>9000</v>
      </c>
      <c r="Y175" s="9">
        <v>208</v>
      </c>
      <c r="Z175" s="9">
        <v>228</v>
      </c>
      <c r="AA175" s="118">
        <f t="shared" si="82"/>
        <v>20</v>
      </c>
      <c r="AB175" s="11">
        <v>8.6999999999999994E-2</v>
      </c>
      <c r="AC175" s="73">
        <f>X175/228/SQRT(3)</f>
        <v>22.790142204853648</v>
      </c>
      <c r="AD175" s="22" t="s">
        <v>190</v>
      </c>
      <c r="AE175" s="22">
        <v>1</v>
      </c>
      <c r="AF175" s="9"/>
      <c r="AG175" s="22">
        <f t="shared" si="65"/>
        <v>0</v>
      </c>
      <c r="AH175" s="9">
        <f t="shared" si="66"/>
        <v>0</v>
      </c>
      <c r="AI175" s="9" t="e">
        <f t="shared" si="67"/>
        <v>#N/A</v>
      </c>
      <c r="AJ175" s="9" t="e">
        <f t="shared" si="68"/>
        <v>#NUM!</v>
      </c>
      <c r="AK175" s="55">
        <f t="shared" si="69"/>
        <v>0</v>
      </c>
      <c r="AL175" s="56" t="e">
        <f t="shared" si="70"/>
        <v>#N/A</v>
      </c>
    </row>
    <row r="176" spans="1:38" x14ac:dyDescent="0.25">
      <c r="A176" s="132" t="s">
        <v>183</v>
      </c>
      <c r="B176" s="115">
        <v>9000</v>
      </c>
      <c r="C176" s="9">
        <v>208</v>
      </c>
      <c r="D176" s="9">
        <v>240</v>
      </c>
      <c r="E176" s="118">
        <f t="shared" si="76"/>
        <v>32</v>
      </c>
      <c r="F176" s="11">
        <v>0.153</v>
      </c>
      <c r="G176" s="73">
        <f>B176/240/SQRT(3)</f>
        <v>21.650635094610969</v>
      </c>
      <c r="H176" s="22" t="s">
        <v>190</v>
      </c>
      <c r="I176" s="22">
        <v>1</v>
      </c>
      <c r="J176" s="9"/>
      <c r="K176" s="22">
        <f t="shared" si="77"/>
        <v>0</v>
      </c>
      <c r="L176" s="9">
        <f t="shared" si="78"/>
        <v>0</v>
      </c>
      <c r="M176" s="9" t="e">
        <f t="shared" si="79"/>
        <v>#N/A</v>
      </c>
      <c r="N176" s="9" t="e">
        <f t="shared" si="80"/>
        <v>#NUM!</v>
      </c>
      <c r="O176" s="55">
        <f t="shared" si="81"/>
        <v>0</v>
      </c>
      <c r="P176" s="56" t="e">
        <f t="shared" si="83"/>
        <v>#N/A</v>
      </c>
      <c r="W176" s="132" t="s">
        <v>183</v>
      </c>
      <c r="X176" s="115">
        <v>9000</v>
      </c>
      <c r="Y176" s="9">
        <v>208</v>
      </c>
      <c r="Z176" s="9">
        <v>240</v>
      </c>
      <c r="AA176" s="118">
        <f t="shared" si="82"/>
        <v>32</v>
      </c>
      <c r="AB176" s="11">
        <v>0.13300000000000001</v>
      </c>
      <c r="AC176" s="73">
        <f>X176/240/SQRT(3)</f>
        <v>21.650635094610969</v>
      </c>
      <c r="AD176" s="22" t="s">
        <v>190</v>
      </c>
      <c r="AE176" s="22">
        <v>1</v>
      </c>
      <c r="AF176" s="9"/>
      <c r="AG176" s="22">
        <f t="shared" si="65"/>
        <v>0</v>
      </c>
      <c r="AH176" s="9">
        <f t="shared" si="66"/>
        <v>0</v>
      </c>
      <c r="AI176" s="9" t="e">
        <f t="shared" si="67"/>
        <v>#N/A</v>
      </c>
      <c r="AJ176" s="9" t="e">
        <f t="shared" si="68"/>
        <v>#NUM!</v>
      </c>
      <c r="AK176" s="55">
        <f t="shared" si="69"/>
        <v>0</v>
      </c>
      <c r="AL176" s="56" t="e">
        <f t="shared" si="70"/>
        <v>#N/A</v>
      </c>
    </row>
    <row r="177" spans="1:38" x14ac:dyDescent="0.25">
      <c r="A177" s="132" t="s">
        <v>183</v>
      </c>
      <c r="B177" s="115">
        <v>9000</v>
      </c>
      <c r="C177" s="9">
        <v>208</v>
      </c>
      <c r="D177" s="9">
        <v>252</v>
      </c>
      <c r="E177" s="118">
        <f t="shared" si="76"/>
        <v>44</v>
      </c>
      <c r="F177" s="11">
        <v>0.21199999999999999</v>
      </c>
      <c r="G177" s="73">
        <f>B177/252/SQRT(3)</f>
        <v>20.619652471058064</v>
      </c>
      <c r="H177" s="22" t="s">
        <v>190</v>
      </c>
      <c r="I177" s="22">
        <v>1</v>
      </c>
      <c r="J177" s="9"/>
      <c r="K177" s="22">
        <f t="shared" si="77"/>
        <v>0</v>
      </c>
      <c r="L177" s="9">
        <f t="shared" si="78"/>
        <v>0</v>
      </c>
      <c r="M177" s="9" t="e">
        <f t="shared" si="79"/>
        <v>#N/A</v>
      </c>
      <c r="N177" s="9" t="e">
        <f t="shared" si="80"/>
        <v>#NUM!</v>
      </c>
      <c r="O177" s="55">
        <f t="shared" si="81"/>
        <v>0</v>
      </c>
      <c r="P177" s="56" t="e">
        <f t="shared" si="83"/>
        <v>#N/A</v>
      </c>
      <c r="W177" s="132" t="s">
        <v>183</v>
      </c>
      <c r="X177" s="115">
        <v>9000</v>
      </c>
      <c r="Y177" s="9">
        <v>208</v>
      </c>
      <c r="Z177" s="9">
        <v>252</v>
      </c>
      <c r="AA177" s="118">
        <f t="shared" si="82"/>
        <v>44</v>
      </c>
      <c r="AB177" s="11">
        <v>0.17499999999999999</v>
      </c>
      <c r="AC177" s="73">
        <f>X177/252/SQRT(3)</f>
        <v>20.619652471058064</v>
      </c>
      <c r="AD177" s="22" t="s">
        <v>190</v>
      </c>
      <c r="AE177" s="22">
        <v>1</v>
      </c>
      <c r="AF177" s="9"/>
      <c r="AG177" s="22">
        <f t="shared" si="65"/>
        <v>0</v>
      </c>
      <c r="AH177" s="9">
        <f t="shared" si="66"/>
        <v>0</v>
      </c>
      <c r="AI177" s="9" t="e">
        <f t="shared" si="67"/>
        <v>#N/A</v>
      </c>
      <c r="AJ177" s="9" t="e">
        <f t="shared" si="68"/>
        <v>#NUM!</v>
      </c>
      <c r="AK177" s="55">
        <f t="shared" si="69"/>
        <v>0</v>
      </c>
      <c r="AL177" s="56" t="e">
        <f t="shared" si="70"/>
        <v>#N/A</v>
      </c>
    </row>
    <row r="178" spans="1:38" x14ac:dyDescent="0.25">
      <c r="A178" s="132" t="s">
        <v>183</v>
      </c>
      <c r="B178" s="115">
        <v>9000</v>
      </c>
      <c r="C178" s="9">
        <v>186</v>
      </c>
      <c r="D178" s="9">
        <v>196</v>
      </c>
      <c r="E178" s="118">
        <f t="shared" si="76"/>
        <v>10</v>
      </c>
      <c r="F178" s="11">
        <v>5.2999999999999999E-2</v>
      </c>
      <c r="G178" s="73">
        <f>B178/240/SQRT(3)</f>
        <v>21.650635094610969</v>
      </c>
      <c r="H178" s="22" t="s">
        <v>190</v>
      </c>
      <c r="I178" s="22">
        <v>1</v>
      </c>
      <c r="J178" s="9"/>
      <c r="K178" s="22">
        <f t="shared" si="77"/>
        <v>0</v>
      </c>
      <c r="L178" s="9">
        <f t="shared" si="78"/>
        <v>0</v>
      </c>
      <c r="M178" s="9" t="e">
        <f t="shared" si="79"/>
        <v>#N/A</v>
      </c>
      <c r="N178" s="9" t="e">
        <f t="shared" si="80"/>
        <v>#NUM!</v>
      </c>
      <c r="O178" s="55">
        <f t="shared" si="81"/>
        <v>0</v>
      </c>
      <c r="P178" s="56" t="e">
        <f t="shared" si="83"/>
        <v>#N/A</v>
      </c>
      <c r="W178" s="132" t="s">
        <v>183</v>
      </c>
      <c r="X178" s="115">
        <v>9000</v>
      </c>
      <c r="Y178" s="9">
        <v>186</v>
      </c>
      <c r="Z178" s="9">
        <v>196</v>
      </c>
      <c r="AA178" s="118">
        <f t="shared" si="82"/>
        <v>10</v>
      </c>
      <c r="AB178" s="11">
        <v>5.1999999999999998E-2</v>
      </c>
      <c r="AC178" s="73">
        <f>X178/240/SQRT(3)</f>
        <v>21.650635094610969</v>
      </c>
      <c r="AD178" s="22" t="s">
        <v>190</v>
      </c>
      <c r="AE178" s="22">
        <v>1</v>
      </c>
      <c r="AF178" s="9"/>
      <c r="AG178" s="22">
        <f t="shared" si="65"/>
        <v>0</v>
      </c>
      <c r="AH178" s="9">
        <f t="shared" si="66"/>
        <v>0</v>
      </c>
      <c r="AI178" s="9" t="e">
        <f t="shared" si="67"/>
        <v>#N/A</v>
      </c>
      <c r="AJ178" s="9" t="e">
        <f t="shared" si="68"/>
        <v>#NUM!</v>
      </c>
      <c r="AK178" s="55">
        <f t="shared" si="69"/>
        <v>0</v>
      </c>
      <c r="AL178" s="56" t="e">
        <f t="shared" si="70"/>
        <v>#N/A</v>
      </c>
    </row>
    <row r="179" spans="1:38" x14ac:dyDescent="0.25">
      <c r="A179" s="132" t="s">
        <v>183</v>
      </c>
      <c r="B179" s="115">
        <v>9000</v>
      </c>
      <c r="C179" s="9">
        <v>186</v>
      </c>
      <c r="D179" s="9">
        <v>206</v>
      </c>
      <c r="E179" s="118">
        <f t="shared" si="76"/>
        <v>20</v>
      </c>
      <c r="F179" s="11">
        <v>0.105</v>
      </c>
      <c r="G179" s="73">
        <f>B179/252/SQRT(3)</f>
        <v>20.619652471058064</v>
      </c>
      <c r="H179" s="22" t="s">
        <v>190</v>
      </c>
      <c r="I179" s="22">
        <v>1</v>
      </c>
      <c r="J179" s="9"/>
      <c r="K179" s="22">
        <f t="shared" si="77"/>
        <v>0</v>
      </c>
      <c r="L179" s="9">
        <f t="shared" si="78"/>
        <v>0</v>
      </c>
      <c r="M179" s="9" t="e">
        <f t="shared" si="79"/>
        <v>#N/A</v>
      </c>
      <c r="N179" s="9" t="e">
        <f t="shared" si="80"/>
        <v>#NUM!</v>
      </c>
      <c r="O179" s="55">
        <f t="shared" si="81"/>
        <v>0</v>
      </c>
      <c r="P179" s="56" t="e">
        <f t="shared" si="83"/>
        <v>#N/A</v>
      </c>
      <c r="W179" s="132" t="s">
        <v>183</v>
      </c>
      <c r="X179" s="115">
        <v>9000</v>
      </c>
      <c r="Y179" s="9">
        <v>186</v>
      </c>
      <c r="Z179" s="9">
        <v>206</v>
      </c>
      <c r="AA179" s="118">
        <f t="shared" si="82"/>
        <v>20</v>
      </c>
      <c r="AB179" s="11">
        <v>9.6000000000000002E-2</v>
      </c>
      <c r="AC179" s="73">
        <f>X179/252/SQRT(3)</f>
        <v>20.619652471058064</v>
      </c>
      <c r="AD179" s="22" t="s">
        <v>190</v>
      </c>
      <c r="AE179" s="22">
        <v>1</v>
      </c>
      <c r="AF179" s="9"/>
      <c r="AG179" s="22">
        <f t="shared" si="65"/>
        <v>0</v>
      </c>
      <c r="AH179" s="9">
        <f t="shared" si="66"/>
        <v>0</v>
      </c>
      <c r="AI179" s="9" t="e">
        <f t="shared" si="67"/>
        <v>#N/A</v>
      </c>
      <c r="AJ179" s="9" t="e">
        <f t="shared" si="68"/>
        <v>#NUM!</v>
      </c>
      <c r="AK179" s="55">
        <f t="shared" si="69"/>
        <v>0</v>
      </c>
      <c r="AL179" s="56" t="e">
        <f t="shared" si="70"/>
        <v>#N/A</v>
      </c>
    </row>
    <row r="180" spans="1:38" x14ac:dyDescent="0.25">
      <c r="A180" s="132" t="s">
        <v>183</v>
      </c>
      <c r="B180" s="115">
        <v>9000</v>
      </c>
      <c r="C180" s="9">
        <v>197</v>
      </c>
      <c r="D180" s="9">
        <v>208</v>
      </c>
      <c r="E180" s="118">
        <f t="shared" si="76"/>
        <v>11</v>
      </c>
      <c r="F180" s="11">
        <v>5.2999999999999999E-2</v>
      </c>
      <c r="G180" s="73">
        <f>B180/240/SQRT(3)</f>
        <v>21.650635094610969</v>
      </c>
      <c r="H180" s="22" t="s">
        <v>190</v>
      </c>
      <c r="I180" s="22">
        <v>1</v>
      </c>
      <c r="J180" s="9"/>
      <c r="K180" s="22">
        <f t="shared" si="77"/>
        <v>0</v>
      </c>
      <c r="L180" s="9">
        <f t="shared" si="78"/>
        <v>0</v>
      </c>
      <c r="M180" s="9" t="e">
        <f t="shared" si="79"/>
        <v>#N/A</v>
      </c>
      <c r="N180" s="9" t="e">
        <f t="shared" si="80"/>
        <v>#NUM!</v>
      </c>
      <c r="O180" s="55">
        <f t="shared" si="81"/>
        <v>0</v>
      </c>
      <c r="P180" s="56" t="e">
        <f t="shared" si="83"/>
        <v>#N/A</v>
      </c>
      <c r="W180" s="132" t="s">
        <v>183</v>
      </c>
      <c r="X180" s="115">
        <v>9000</v>
      </c>
      <c r="Y180" s="9">
        <v>197</v>
      </c>
      <c r="Z180" s="9">
        <v>208</v>
      </c>
      <c r="AA180" s="118">
        <f t="shared" si="82"/>
        <v>11</v>
      </c>
      <c r="AB180" s="11">
        <v>5.1999999999999998E-2</v>
      </c>
      <c r="AC180" s="73">
        <f>X180/240/SQRT(3)</f>
        <v>21.650635094610969</v>
      </c>
      <c r="AD180" s="22" t="s">
        <v>190</v>
      </c>
      <c r="AE180" s="22">
        <v>1</v>
      </c>
      <c r="AF180" s="9"/>
      <c r="AG180" s="22">
        <f t="shared" si="65"/>
        <v>0</v>
      </c>
      <c r="AH180" s="9">
        <f t="shared" si="66"/>
        <v>0</v>
      </c>
      <c r="AI180" s="9" t="e">
        <f t="shared" si="67"/>
        <v>#N/A</v>
      </c>
      <c r="AJ180" s="9" t="e">
        <f t="shared" si="68"/>
        <v>#NUM!</v>
      </c>
      <c r="AK180" s="55">
        <f t="shared" si="69"/>
        <v>0</v>
      </c>
      <c r="AL180" s="56" t="e">
        <f t="shared" si="70"/>
        <v>#N/A</v>
      </c>
    </row>
    <row r="181" spans="1:38" x14ac:dyDescent="0.25">
      <c r="A181" s="132" t="s">
        <v>183</v>
      </c>
      <c r="B181" s="115">
        <v>9000</v>
      </c>
      <c r="C181" s="9">
        <v>197</v>
      </c>
      <c r="D181" s="9">
        <v>218</v>
      </c>
      <c r="E181" s="118">
        <f t="shared" si="76"/>
        <v>21</v>
      </c>
      <c r="F181" s="11">
        <v>0.105</v>
      </c>
      <c r="G181" s="73">
        <f>B181/252/SQRT(3)</f>
        <v>20.619652471058064</v>
      </c>
      <c r="H181" s="22" t="s">
        <v>190</v>
      </c>
      <c r="I181" s="22">
        <v>1</v>
      </c>
      <c r="J181" s="9"/>
      <c r="K181" s="22">
        <f t="shared" si="77"/>
        <v>0</v>
      </c>
      <c r="L181" s="9">
        <f t="shared" si="78"/>
        <v>0</v>
      </c>
      <c r="M181" s="9" t="e">
        <f>IF($T$31=E181,1,0)</f>
        <v>#N/A</v>
      </c>
      <c r="N181" s="9" t="e">
        <f>IF($S$36&lt;=B181,1,0)</f>
        <v>#NUM!</v>
      </c>
      <c r="O181" s="55">
        <f>IF($S$4&lt;=G181,1,0)</f>
        <v>0</v>
      </c>
      <c r="P181" s="56" t="e">
        <f t="shared" si="83"/>
        <v>#N/A</v>
      </c>
      <c r="W181" s="132" t="s">
        <v>183</v>
      </c>
      <c r="X181" s="115">
        <v>9000</v>
      </c>
      <c r="Y181" s="9">
        <v>197</v>
      </c>
      <c r="Z181" s="9">
        <v>218</v>
      </c>
      <c r="AA181" s="118">
        <f t="shared" si="82"/>
        <v>21</v>
      </c>
      <c r="AB181" s="11">
        <v>9.6000000000000002E-2</v>
      </c>
      <c r="AC181" s="73">
        <f>X181/252/SQRT(3)</f>
        <v>20.619652471058064</v>
      </c>
      <c r="AD181" s="22" t="s">
        <v>190</v>
      </c>
      <c r="AE181" s="22">
        <v>1</v>
      </c>
      <c r="AF181" s="9"/>
      <c r="AG181" s="22">
        <f t="shared" si="65"/>
        <v>0</v>
      </c>
      <c r="AH181" s="9">
        <f t="shared" si="66"/>
        <v>0</v>
      </c>
      <c r="AI181" s="9" t="e">
        <f t="shared" si="67"/>
        <v>#N/A</v>
      </c>
      <c r="AJ181" s="9" t="e">
        <f t="shared" si="68"/>
        <v>#NUM!</v>
      </c>
      <c r="AK181" s="55">
        <f t="shared" si="69"/>
        <v>0</v>
      </c>
      <c r="AL181" s="56" t="e">
        <f t="shared" si="70"/>
        <v>#N/A</v>
      </c>
    </row>
    <row r="182" spans="1:38" x14ac:dyDescent="0.25">
      <c r="A182" s="132" t="s">
        <v>183</v>
      </c>
      <c r="B182" s="115">
        <v>9000</v>
      </c>
      <c r="C182" s="9">
        <v>208</v>
      </c>
      <c r="D182" s="9">
        <v>219</v>
      </c>
      <c r="E182" s="118">
        <f t="shared" si="76"/>
        <v>11</v>
      </c>
      <c r="F182" s="11">
        <v>5.2999999999999999E-2</v>
      </c>
      <c r="G182" s="73">
        <f>B182/240/SQRT(3)</f>
        <v>21.650635094610969</v>
      </c>
      <c r="H182" s="22" t="s">
        <v>190</v>
      </c>
      <c r="I182" s="22">
        <v>1</v>
      </c>
      <c r="J182" s="9"/>
      <c r="K182" s="22">
        <f t="shared" si="77"/>
        <v>0</v>
      </c>
      <c r="L182" s="9">
        <f t="shared" si="78"/>
        <v>0</v>
      </c>
      <c r="M182" s="9" t="e">
        <f t="shared" ref="M182:M192" si="84">IF($T$31=E182,1,0)</f>
        <v>#N/A</v>
      </c>
      <c r="N182" s="9" t="e">
        <f t="shared" ref="N182:N192" si="85">IF($S$36&lt;=B182,1,0)</f>
        <v>#NUM!</v>
      </c>
      <c r="O182" s="55">
        <f t="shared" ref="O182:O192" si="86">IF($S$4&lt;=G182,1,0)</f>
        <v>0</v>
      </c>
      <c r="P182" s="56" t="e">
        <f t="shared" si="83"/>
        <v>#N/A</v>
      </c>
      <c r="W182" s="132" t="s">
        <v>183</v>
      </c>
      <c r="X182" s="115">
        <v>9000</v>
      </c>
      <c r="Y182" s="9">
        <v>208</v>
      </c>
      <c r="Z182" s="9">
        <v>219</v>
      </c>
      <c r="AA182" s="118">
        <f t="shared" si="82"/>
        <v>11</v>
      </c>
      <c r="AB182" s="11">
        <v>5.1999999999999998E-2</v>
      </c>
      <c r="AC182" s="73">
        <f>X182/240/SQRT(3)</f>
        <v>21.650635094610969</v>
      </c>
      <c r="AD182" s="22" t="s">
        <v>190</v>
      </c>
      <c r="AE182" s="22">
        <v>1</v>
      </c>
      <c r="AF182" s="9"/>
      <c r="AG182" s="22">
        <f t="shared" si="65"/>
        <v>0</v>
      </c>
      <c r="AH182" s="9">
        <f t="shared" si="66"/>
        <v>0</v>
      </c>
      <c r="AI182" s="9" t="e">
        <f t="shared" si="67"/>
        <v>#N/A</v>
      </c>
      <c r="AJ182" s="9" t="e">
        <f t="shared" si="68"/>
        <v>#NUM!</v>
      </c>
      <c r="AK182" s="55">
        <f t="shared" si="69"/>
        <v>0</v>
      </c>
      <c r="AL182" s="56" t="e">
        <f t="shared" si="70"/>
        <v>#N/A</v>
      </c>
    </row>
    <row r="183" spans="1:38" x14ac:dyDescent="0.25">
      <c r="A183" s="132" t="s">
        <v>183</v>
      </c>
      <c r="B183" s="115">
        <v>9000</v>
      </c>
      <c r="C183" s="9">
        <v>208</v>
      </c>
      <c r="D183" s="9">
        <v>230</v>
      </c>
      <c r="E183" s="118">
        <f t="shared" si="76"/>
        <v>22</v>
      </c>
      <c r="F183" s="11">
        <v>0.105</v>
      </c>
      <c r="G183" s="73">
        <f>B183/252/SQRT(3)</f>
        <v>20.619652471058064</v>
      </c>
      <c r="H183" s="22" t="s">
        <v>190</v>
      </c>
      <c r="I183" s="22">
        <v>1</v>
      </c>
      <c r="J183" s="9"/>
      <c r="K183" s="22">
        <f t="shared" si="77"/>
        <v>0</v>
      </c>
      <c r="L183" s="9">
        <f t="shared" si="78"/>
        <v>0</v>
      </c>
      <c r="M183" s="9" t="e">
        <f t="shared" si="84"/>
        <v>#N/A</v>
      </c>
      <c r="N183" s="9" t="e">
        <f t="shared" si="85"/>
        <v>#NUM!</v>
      </c>
      <c r="O183" s="55">
        <f t="shared" si="86"/>
        <v>0</v>
      </c>
      <c r="P183" s="56" t="e">
        <f t="shared" si="83"/>
        <v>#N/A</v>
      </c>
      <c r="W183" s="132" t="s">
        <v>183</v>
      </c>
      <c r="X183" s="115">
        <v>9000</v>
      </c>
      <c r="Y183" s="9">
        <v>208</v>
      </c>
      <c r="Z183" s="9">
        <v>230</v>
      </c>
      <c r="AA183" s="118">
        <f t="shared" si="82"/>
        <v>22</v>
      </c>
      <c r="AB183" s="11">
        <v>9.6000000000000002E-2</v>
      </c>
      <c r="AC183" s="73">
        <f>X183/252/SQRT(3)</f>
        <v>20.619652471058064</v>
      </c>
      <c r="AD183" s="22" t="s">
        <v>190</v>
      </c>
      <c r="AE183" s="22">
        <v>1</v>
      </c>
      <c r="AF183" s="9"/>
      <c r="AG183" s="22">
        <f t="shared" si="65"/>
        <v>0</v>
      </c>
      <c r="AH183" s="9">
        <f t="shared" si="66"/>
        <v>0</v>
      </c>
      <c r="AI183" s="9" t="e">
        <f t="shared" si="67"/>
        <v>#N/A</v>
      </c>
      <c r="AJ183" s="9" t="e">
        <f t="shared" si="68"/>
        <v>#NUM!</v>
      </c>
      <c r="AK183" s="55">
        <f t="shared" si="69"/>
        <v>0</v>
      </c>
      <c r="AL183" s="56" t="e">
        <f t="shared" si="70"/>
        <v>#N/A</v>
      </c>
    </row>
    <row r="184" spans="1:38" x14ac:dyDescent="0.25">
      <c r="A184" s="132" t="s">
        <v>183</v>
      </c>
      <c r="B184" s="115">
        <v>9000</v>
      </c>
      <c r="C184" s="9">
        <v>219</v>
      </c>
      <c r="D184" s="9">
        <v>231</v>
      </c>
      <c r="E184" s="118">
        <f t="shared" si="76"/>
        <v>12</v>
      </c>
      <c r="F184" s="11">
        <v>5.2999999999999999E-2</v>
      </c>
      <c r="G184" s="73">
        <f>B184/240/SQRT(3)</f>
        <v>21.650635094610969</v>
      </c>
      <c r="H184" s="22" t="s">
        <v>190</v>
      </c>
      <c r="I184" s="22">
        <v>1</v>
      </c>
      <c r="J184" s="9"/>
      <c r="K184" s="22">
        <f t="shared" si="77"/>
        <v>0</v>
      </c>
      <c r="L184" s="9">
        <f t="shared" si="78"/>
        <v>0</v>
      </c>
      <c r="M184" s="9" t="e">
        <f t="shared" si="84"/>
        <v>#N/A</v>
      </c>
      <c r="N184" s="9" t="e">
        <f t="shared" si="85"/>
        <v>#NUM!</v>
      </c>
      <c r="O184" s="55">
        <f t="shared" si="86"/>
        <v>0</v>
      </c>
      <c r="P184" s="56" t="e">
        <f t="shared" si="83"/>
        <v>#N/A</v>
      </c>
      <c r="W184" s="132" t="s">
        <v>183</v>
      </c>
      <c r="X184" s="115">
        <v>9000</v>
      </c>
      <c r="Y184" s="9">
        <v>219</v>
      </c>
      <c r="Z184" s="9">
        <v>231</v>
      </c>
      <c r="AA184" s="118">
        <f t="shared" si="82"/>
        <v>12</v>
      </c>
      <c r="AB184" s="11">
        <v>5.1999999999999998E-2</v>
      </c>
      <c r="AC184" s="73">
        <f>X184/240/SQRT(3)</f>
        <v>21.650635094610969</v>
      </c>
      <c r="AD184" s="22" t="s">
        <v>190</v>
      </c>
      <c r="AE184" s="22">
        <v>1</v>
      </c>
      <c r="AF184" s="9"/>
      <c r="AG184" s="22">
        <f t="shared" si="65"/>
        <v>0</v>
      </c>
      <c r="AH184" s="9">
        <f t="shared" si="66"/>
        <v>0</v>
      </c>
      <c r="AI184" s="9" t="e">
        <f t="shared" si="67"/>
        <v>#N/A</v>
      </c>
      <c r="AJ184" s="9" t="e">
        <f t="shared" si="68"/>
        <v>#NUM!</v>
      </c>
      <c r="AK184" s="55">
        <f t="shared" si="69"/>
        <v>0</v>
      </c>
      <c r="AL184" s="56" t="e">
        <f t="shared" si="70"/>
        <v>#N/A</v>
      </c>
    </row>
    <row r="185" spans="1:38" x14ac:dyDescent="0.25">
      <c r="A185" s="132" t="s">
        <v>183</v>
      </c>
      <c r="B185" s="115">
        <v>9000</v>
      </c>
      <c r="C185" s="9">
        <v>219</v>
      </c>
      <c r="D185" s="9">
        <v>242</v>
      </c>
      <c r="E185" s="118">
        <f t="shared" si="76"/>
        <v>23</v>
      </c>
      <c r="F185" s="11">
        <v>0.105</v>
      </c>
      <c r="G185" s="73">
        <f>B185/252/SQRT(3)</f>
        <v>20.619652471058064</v>
      </c>
      <c r="H185" s="22" t="s">
        <v>190</v>
      </c>
      <c r="I185" s="22">
        <v>1</v>
      </c>
      <c r="J185" s="9"/>
      <c r="K185" s="22">
        <f t="shared" si="77"/>
        <v>0</v>
      </c>
      <c r="L185" s="9">
        <f t="shared" si="78"/>
        <v>0</v>
      </c>
      <c r="M185" s="9" t="e">
        <f t="shared" si="84"/>
        <v>#N/A</v>
      </c>
      <c r="N185" s="9" t="e">
        <f t="shared" si="85"/>
        <v>#NUM!</v>
      </c>
      <c r="O185" s="55">
        <f t="shared" si="86"/>
        <v>0</v>
      </c>
      <c r="P185" s="56" t="e">
        <f t="shared" si="83"/>
        <v>#N/A</v>
      </c>
      <c r="W185" s="132" t="s">
        <v>183</v>
      </c>
      <c r="X185" s="115">
        <v>9000</v>
      </c>
      <c r="Y185" s="9">
        <v>219</v>
      </c>
      <c r="Z185" s="9">
        <v>242</v>
      </c>
      <c r="AA185" s="118">
        <f t="shared" si="82"/>
        <v>23</v>
      </c>
      <c r="AB185" s="11">
        <v>9.6000000000000002E-2</v>
      </c>
      <c r="AC185" s="73">
        <f>X185/252/SQRT(3)</f>
        <v>20.619652471058064</v>
      </c>
      <c r="AD185" s="22" t="s">
        <v>190</v>
      </c>
      <c r="AE185" s="22">
        <v>1</v>
      </c>
      <c r="AF185" s="9"/>
      <c r="AG185" s="22">
        <f t="shared" si="65"/>
        <v>0</v>
      </c>
      <c r="AH185" s="9">
        <f t="shared" si="66"/>
        <v>0</v>
      </c>
      <c r="AI185" s="9" t="e">
        <f t="shared" si="67"/>
        <v>#N/A</v>
      </c>
      <c r="AJ185" s="9" t="e">
        <f t="shared" si="68"/>
        <v>#NUM!</v>
      </c>
      <c r="AK185" s="55">
        <f t="shared" si="69"/>
        <v>0</v>
      </c>
      <c r="AL185" s="56" t="e">
        <f t="shared" si="70"/>
        <v>#N/A</v>
      </c>
    </row>
    <row r="186" spans="1:38" x14ac:dyDescent="0.25">
      <c r="A186" s="132" t="s">
        <v>183</v>
      </c>
      <c r="B186" s="115">
        <v>9000</v>
      </c>
      <c r="C186" s="9">
        <v>228</v>
      </c>
      <c r="D186" s="9">
        <v>240</v>
      </c>
      <c r="E186" s="118">
        <f t="shared" si="76"/>
        <v>12</v>
      </c>
      <c r="F186" s="11">
        <v>5.2999999999999999E-2</v>
      </c>
      <c r="G186" s="73">
        <f>B186/240/SQRT(3)</f>
        <v>21.650635094610969</v>
      </c>
      <c r="H186" s="22" t="s">
        <v>190</v>
      </c>
      <c r="I186" s="22">
        <v>1</v>
      </c>
      <c r="J186" s="9"/>
      <c r="K186" s="22">
        <f t="shared" si="77"/>
        <v>0</v>
      </c>
      <c r="L186" s="9">
        <f t="shared" si="78"/>
        <v>0</v>
      </c>
      <c r="M186" s="9" t="e">
        <f t="shared" si="84"/>
        <v>#N/A</v>
      </c>
      <c r="N186" s="9" t="e">
        <f t="shared" si="85"/>
        <v>#NUM!</v>
      </c>
      <c r="O186" s="55">
        <f t="shared" si="86"/>
        <v>0</v>
      </c>
      <c r="P186" s="56" t="e">
        <f t="shared" si="83"/>
        <v>#N/A</v>
      </c>
      <c r="W186" s="132" t="s">
        <v>183</v>
      </c>
      <c r="X186" s="115">
        <v>9000</v>
      </c>
      <c r="Y186" s="9">
        <v>228</v>
      </c>
      <c r="Z186" s="9">
        <v>240</v>
      </c>
      <c r="AA186" s="118">
        <f t="shared" si="82"/>
        <v>12</v>
      </c>
      <c r="AB186" s="11">
        <v>5.1999999999999998E-2</v>
      </c>
      <c r="AC186" s="73">
        <f>X186/240/SQRT(3)</f>
        <v>21.650635094610969</v>
      </c>
      <c r="AD186" s="22" t="s">
        <v>190</v>
      </c>
      <c r="AE186" s="22">
        <v>1</v>
      </c>
      <c r="AF186" s="9"/>
      <c r="AG186" s="22">
        <f t="shared" si="65"/>
        <v>0</v>
      </c>
      <c r="AH186" s="9">
        <f t="shared" si="66"/>
        <v>0</v>
      </c>
      <c r="AI186" s="9" t="e">
        <f t="shared" si="67"/>
        <v>#N/A</v>
      </c>
      <c r="AJ186" s="9" t="e">
        <f t="shared" si="68"/>
        <v>#NUM!</v>
      </c>
      <c r="AK186" s="55">
        <f t="shared" si="69"/>
        <v>0</v>
      </c>
      <c r="AL186" s="56" t="e">
        <f t="shared" si="70"/>
        <v>#N/A</v>
      </c>
    </row>
    <row r="187" spans="1:38" x14ac:dyDescent="0.25">
      <c r="A187" s="132" t="s">
        <v>183</v>
      </c>
      <c r="B187" s="115">
        <v>9000</v>
      </c>
      <c r="C187" s="9">
        <v>228</v>
      </c>
      <c r="D187" s="9">
        <v>252</v>
      </c>
      <c r="E187" s="118">
        <f t="shared" si="76"/>
        <v>24</v>
      </c>
      <c r="F187" s="11">
        <v>0.105</v>
      </c>
      <c r="G187" s="73">
        <f>B187/252/SQRT(3)</f>
        <v>20.619652471058064</v>
      </c>
      <c r="H187" s="22" t="s">
        <v>190</v>
      </c>
      <c r="I187" s="22">
        <v>1</v>
      </c>
      <c r="J187" s="9"/>
      <c r="K187" s="22">
        <f t="shared" si="77"/>
        <v>0</v>
      </c>
      <c r="L187" s="9">
        <f t="shared" si="78"/>
        <v>0</v>
      </c>
      <c r="M187" s="9" t="e">
        <f t="shared" si="84"/>
        <v>#N/A</v>
      </c>
      <c r="N187" s="9" t="e">
        <f t="shared" si="85"/>
        <v>#NUM!</v>
      </c>
      <c r="O187" s="55">
        <f t="shared" si="86"/>
        <v>0</v>
      </c>
      <c r="P187" s="56" t="e">
        <f t="shared" si="83"/>
        <v>#N/A</v>
      </c>
      <c r="W187" s="132" t="s">
        <v>183</v>
      </c>
      <c r="X187" s="115">
        <v>9000</v>
      </c>
      <c r="Y187" s="9">
        <v>228</v>
      </c>
      <c r="Z187" s="9">
        <v>252</v>
      </c>
      <c r="AA187" s="118">
        <f t="shared" si="82"/>
        <v>24</v>
      </c>
      <c r="AB187" s="11">
        <v>9.6000000000000002E-2</v>
      </c>
      <c r="AC187" s="73">
        <f>X187/252/SQRT(3)</f>
        <v>20.619652471058064</v>
      </c>
      <c r="AD187" s="22" t="s">
        <v>190</v>
      </c>
      <c r="AE187" s="22">
        <v>1</v>
      </c>
      <c r="AF187" s="9"/>
      <c r="AG187" s="22">
        <f t="shared" si="65"/>
        <v>0</v>
      </c>
      <c r="AH187" s="9">
        <f t="shared" si="66"/>
        <v>0</v>
      </c>
      <c r="AI187" s="9" t="e">
        <f t="shared" si="67"/>
        <v>#N/A</v>
      </c>
      <c r="AJ187" s="9" t="e">
        <f t="shared" si="68"/>
        <v>#NUM!</v>
      </c>
      <c r="AK187" s="55">
        <f t="shared" si="69"/>
        <v>0</v>
      </c>
      <c r="AL187" s="56" t="e">
        <f t="shared" si="70"/>
        <v>#N/A</v>
      </c>
    </row>
    <row r="188" spans="1:38" x14ac:dyDescent="0.25">
      <c r="A188" s="132" t="s">
        <v>183</v>
      </c>
      <c r="B188" s="115">
        <v>9000</v>
      </c>
      <c r="C188" s="9">
        <v>196</v>
      </c>
      <c r="D188" s="9">
        <v>206</v>
      </c>
      <c r="E188" s="118">
        <f t="shared" si="76"/>
        <v>10</v>
      </c>
      <c r="F188" s="11">
        <v>0.05</v>
      </c>
      <c r="G188" s="73">
        <f t="shared" ref="G188:G192" si="87">B188/252/SQRT(3)</f>
        <v>20.619652471058064</v>
      </c>
      <c r="H188" s="22" t="s">
        <v>190</v>
      </c>
      <c r="I188" s="22">
        <v>1</v>
      </c>
      <c r="J188" s="9"/>
      <c r="K188" s="22">
        <f t="shared" si="77"/>
        <v>0</v>
      </c>
      <c r="L188" s="9">
        <f t="shared" si="78"/>
        <v>0</v>
      </c>
      <c r="M188" s="9" t="e">
        <f t="shared" si="84"/>
        <v>#N/A</v>
      </c>
      <c r="N188" s="9" t="e">
        <f t="shared" si="85"/>
        <v>#NUM!</v>
      </c>
      <c r="O188" s="55">
        <f t="shared" si="86"/>
        <v>0</v>
      </c>
      <c r="P188" s="56" t="e">
        <f t="shared" si="83"/>
        <v>#N/A</v>
      </c>
      <c r="W188" s="132" t="s">
        <v>183</v>
      </c>
      <c r="X188" s="115">
        <v>9000</v>
      </c>
      <c r="Y188" s="9">
        <v>196</v>
      </c>
      <c r="Z188" s="9">
        <v>206</v>
      </c>
      <c r="AA188" s="118">
        <f t="shared" si="82"/>
        <v>10</v>
      </c>
      <c r="AB188" s="11">
        <v>4.8000000000000001E-2</v>
      </c>
      <c r="AC188" s="73">
        <f t="shared" ref="AC188:AC192" si="88">X188/252/SQRT(3)</f>
        <v>20.619652471058064</v>
      </c>
      <c r="AD188" s="22" t="s">
        <v>190</v>
      </c>
      <c r="AE188" s="22">
        <v>1</v>
      </c>
      <c r="AF188" s="9"/>
      <c r="AG188" s="22">
        <f t="shared" si="65"/>
        <v>0</v>
      </c>
      <c r="AH188" s="9">
        <f t="shared" si="66"/>
        <v>0</v>
      </c>
      <c r="AI188" s="9" t="e">
        <f t="shared" si="67"/>
        <v>#N/A</v>
      </c>
      <c r="AJ188" s="9" t="e">
        <f t="shared" si="68"/>
        <v>#NUM!</v>
      </c>
      <c r="AK188" s="55">
        <f t="shared" si="69"/>
        <v>0</v>
      </c>
      <c r="AL188" s="56" t="e">
        <f t="shared" si="70"/>
        <v>#N/A</v>
      </c>
    </row>
    <row r="189" spans="1:38" x14ac:dyDescent="0.25">
      <c r="A189" s="132" t="s">
        <v>183</v>
      </c>
      <c r="B189" s="115">
        <v>9000</v>
      </c>
      <c r="C189" s="9">
        <v>208</v>
      </c>
      <c r="D189" s="9">
        <v>218</v>
      </c>
      <c r="E189" s="118">
        <f t="shared" si="76"/>
        <v>10</v>
      </c>
      <c r="F189" s="11">
        <v>4.8000000000000001E-2</v>
      </c>
      <c r="G189" s="73">
        <f t="shared" si="87"/>
        <v>20.619652471058064</v>
      </c>
      <c r="H189" s="22" t="s">
        <v>190</v>
      </c>
      <c r="I189" s="22">
        <v>1</v>
      </c>
      <c r="J189" s="9"/>
      <c r="K189" s="22">
        <f t="shared" si="77"/>
        <v>0</v>
      </c>
      <c r="L189" s="9">
        <f t="shared" si="78"/>
        <v>0</v>
      </c>
      <c r="M189" s="9" t="e">
        <f t="shared" si="84"/>
        <v>#N/A</v>
      </c>
      <c r="N189" s="9" t="e">
        <f t="shared" si="85"/>
        <v>#NUM!</v>
      </c>
      <c r="O189" s="55">
        <f t="shared" si="86"/>
        <v>0</v>
      </c>
      <c r="P189" s="56" t="e">
        <f t="shared" si="83"/>
        <v>#N/A</v>
      </c>
      <c r="W189" s="132" t="s">
        <v>183</v>
      </c>
      <c r="X189" s="115">
        <v>9000</v>
      </c>
      <c r="Y189" s="9">
        <v>208</v>
      </c>
      <c r="Z189" s="9">
        <v>218</v>
      </c>
      <c r="AA189" s="118">
        <f t="shared" si="82"/>
        <v>10</v>
      </c>
      <c r="AB189" s="11">
        <v>4.8000000000000001E-2</v>
      </c>
      <c r="AC189" s="73">
        <f t="shared" si="88"/>
        <v>20.619652471058064</v>
      </c>
      <c r="AD189" s="22" t="s">
        <v>190</v>
      </c>
      <c r="AE189" s="22">
        <v>1</v>
      </c>
      <c r="AF189" s="9"/>
      <c r="AG189" s="22">
        <f t="shared" si="65"/>
        <v>0</v>
      </c>
      <c r="AH189" s="9">
        <f t="shared" si="66"/>
        <v>0</v>
      </c>
      <c r="AI189" s="9" t="e">
        <f t="shared" si="67"/>
        <v>#N/A</v>
      </c>
      <c r="AJ189" s="9" t="e">
        <f t="shared" si="68"/>
        <v>#NUM!</v>
      </c>
      <c r="AK189" s="55">
        <f t="shared" si="69"/>
        <v>0</v>
      </c>
      <c r="AL189" s="56" t="e">
        <f t="shared" si="70"/>
        <v>#N/A</v>
      </c>
    </row>
    <row r="190" spans="1:38" x14ac:dyDescent="0.25">
      <c r="A190" s="132" t="s">
        <v>183</v>
      </c>
      <c r="B190" s="115">
        <v>9000</v>
      </c>
      <c r="C190" s="9">
        <v>219</v>
      </c>
      <c r="D190" s="9">
        <v>230</v>
      </c>
      <c r="E190" s="118">
        <f t="shared" si="76"/>
        <v>11</v>
      </c>
      <c r="F190" s="11">
        <v>0.05</v>
      </c>
      <c r="G190" s="73">
        <f t="shared" si="87"/>
        <v>20.619652471058064</v>
      </c>
      <c r="H190" s="22" t="s">
        <v>190</v>
      </c>
      <c r="I190" s="22">
        <v>1</v>
      </c>
      <c r="J190" s="9"/>
      <c r="K190" s="22">
        <f t="shared" si="77"/>
        <v>0</v>
      </c>
      <c r="L190" s="9">
        <f t="shared" si="78"/>
        <v>0</v>
      </c>
      <c r="M190" s="9" t="e">
        <f t="shared" si="84"/>
        <v>#N/A</v>
      </c>
      <c r="N190" s="9" t="e">
        <f t="shared" si="85"/>
        <v>#NUM!</v>
      </c>
      <c r="O190" s="55">
        <f t="shared" si="86"/>
        <v>0</v>
      </c>
      <c r="P190" s="56" t="e">
        <f t="shared" si="83"/>
        <v>#N/A</v>
      </c>
      <c r="W190" s="132" t="s">
        <v>183</v>
      </c>
      <c r="X190" s="115">
        <v>9000</v>
      </c>
      <c r="Y190" s="9">
        <v>219</v>
      </c>
      <c r="Z190" s="9">
        <v>230</v>
      </c>
      <c r="AA190" s="118">
        <f t="shared" si="82"/>
        <v>11</v>
      </c>
      <c r="AB190" s="11">
        <v>4.8000000000000001E-2</v>
      </c>
      <c r="AC190" s="73">
        <f t="shared" si="88"/>
        <v>20.619652471058064</v>
      </c>
      <c r="AD190" s="22" t="s">
        <v>190</v>
      </c>
      <c r="AE190" s="22">
        <v>1</v>
      </c>
      <c r="AF190" s="9"/>
      <c r="AG190" s="22">
        <f t="shared" si="65"/>
        <v>0</v>
      </c>
      <c r="AH190" s="9">
        <f t="shared" si="66"/>
        <v>0</v>
      </c>
      <c r="AI190" s="9" t="e">
        <f t="shared" si="67"/>
        <v>#N/A</v>
      </c>
      <c r="AJ190" s="9" t="e">
        <f t="shared" si="68"/>
        <v>#NUM!</v>
      </c>
      <c r="AK190" s="55">
        <f t="shared" si="69"/>
        <v>0</v>
      </c>
      <c r="AL190" s="56" t="e">
        <f t="shared" si="70"/>
        <v>#N/A</v>
      </c>
    </row>
    <row r="191" spans="1:38" x14ac:dyDescent="0.25">
      <c r="A191" s="132" t="s">
        <v>183</v>
      </c>
      <c r="B191" s="115">
        <v>9000</v>
      </c>
      <c r="C191" s="9">
        <v>231</v>
      </c>
      <c r="D191" s="9">
        <v>242</v>
      </c>
      <c r="E191" s="118">
        <f t="shared" si="76"/>
        <v>11</v>
      </c>
      <c r="F191" s="11">
        <v>4.8000000000000001E-2</v>
      </c>
      <c r="G191" s="73">
        <f t="shared" si="87"/>
        <v>20.619652471058064</v>
      </c>
      <c r="H191" s="22" t="s">
        <v>190</v>
      </c>
      <c r="I191" s="22">
        <v>1</v>
      </c>
      <c r="J191" s="9"/>
      <c r="K191" s="22">
        <f t="shared" si="77"/>
        <v>0</v>
      </c>
      <c r="L191" s="9">
        <f t="shared" si="78"/>
        <v>0</v>
      </c>
      <c r="M191" s="9" t="e">
        <f t="shared" si="84"/>
        <v>#N/A</v>
      </c>
      <c r="N191" s="9" t="e">
        <f t="shared" si="85"/>
        <v>#NUM!</v>
      </c>
      <c r="O191" s="55">
        <f t="shared" si="86"/>
        <v>0</v>
      </c>
      <c r="P191" s="56" t="e">
        <f t="shared" si="83"/>
        <v>#N/A</v>
      </c>
      <c r="W191" s="132" t="s">
        <v>183</v>
      </c>
      <c r="X191" s="115">
        <v>9000</v>
      </c>
      <c r="Y191" s="9">
        <v>231</v>
      </c>
      <c r="Z191" s="9">
        <v>242</v>
      </c>
      <c r="AA191" s="118">
        <f t="shared" si="82"/>
        <v>11</v>
      </c>
      <c r="AB191" s="11">
        <v>4.8000000000000001E-2</v>
      </c>
      <c r="AC191" s="73">
        <f t="shared" si="88"/>
        <v>20.619652471058064</v>
      </c>
      <c r="AD191" s="22" t="s">
        <v>190</v>
      </c>
      <c r="AE191" s="22">
        <v>1</v>
      </c>
      <c r="AF191" s="9"/>
      <c r="AG191" s="22">
        <f t="shared" si="65"/>
        <v>0</v>
      </c>
      <c r="AH191" s="9">
        <f t="shared" si="66"/>
        <v>0</v>
      </c>
      <c r="AI191" s="9" t="e">
        <f t="shared" si="67"/>
        <v>#N/A</v>
      </c>
      <c r="AJ191" s="9" t="e">
        <f t="shared" si="68"/>
        <v>#NUM!</v>
      </c>
      <c r="AK191" s="55">
        <f t="shared" si="69"/>
        <v>0</v>
      </c>
      <c r="AL191" s="56" t="e">
        <f t="shared" si="70"/>
        <v>#N/A</v>
      </c>
    </row>
    <row r="192" spans="1:38" ht="15.75" thickBot="1" x14ac:dyDescent="0.3">
      <c r="A192" s="133" t="s">
        <v>183</v>
      </c>
      <c r="B192" s="134">
        <v>9000</v>
      </c>
      <c r="C192" s="14">
        <v>240</v>
      </c>
      <c r="D192" s="14">
        <v>252</v>
      </c>
      <c r="E192" s="144">
        <f t="shared" si="76"/>
        <v>12</v>
      </c>
      <c r="F192" s="16">
        <v>0.05</v>
      </c>
      <c r="G192" s="75">
        <f t="shared" si="87"/>
        <v>20.619652471058064</v>
      </c>
      <c r="H192" s="136" t="s">
        <v>190</v>
      </c>
      <c r="I192" s="136">
        <v>1</v>
      </c>
      <c r="J192" s="14"/>
      <c r="K192" s="136">
        <f t="shared" si="77"/>
        <v>0</v>
      </c>
      <c r="L192" s="14">
        <f t="shared" si="78"/>
        <v>0</v>
      </c>
      <c r="M192" s="14" t="e">
        <f t="shared" si="84"/>
        <v>#N/A</v>
      </c>
      <c r="N192" s="14" t="e">
        <f t="shared" si="85"/>
        <v>#NUM!</v>
      </c>
      <c r="O192" s="57">
        <f t="shared" si="86"/>
        <v>0</v>
      </c>
      <c r="P192" s="145" t="e">
        <f t="shared" si="83"/>
        <v>#N/A</v>
      </c>
      <c r="W192" s="133" t="s">
        <v>183</v>
      </c>
      <c r="X192" s="134">
        <v>9000</v>
      </c>
      <c r="Y192" s="14">
        <v>240</v>
      </c>
      <c r="Z192" s="14">
        <v>252</v>
      </c>
      <c r="AA192" s="144">
        <f t="shared" si="82"/>
        <v>12</v>
      </c>
      <c r="AB192" s="16">
        <v>4.8000000000000001E-2</v>
      </c>
      <c r="AC192" s="75">
        <f t="shared" si="88"/>
        <v>20.619652471058064</v>
      </c>
      <c r="AD192" s="136" t="s">
        <v>190</v>
      </c>
      <c r="AE192" s="136">
        <v>1</v>
      </c>
      <c r="AF192" s="14"/>
      <c r="AG192" s="136">
        <f t="shared" si="65"/>
        <v>0</v>
      </c>
      <c r="AH192" s="14">
        <f t="shared" si="66"/>
        <v>0</v>
      </c>
      <c r="AI192" s="14" t="e">
        <f t="shared" si="67"/>
        <v>#N/A</v>
      </c>
      <c r="AJ192" s="14" t="e">
        <f t="shared" si="68"/>
        <v>#NUM!</v>
      </c>
      <c r="AK192" s="57">
        <f t="shared" si="69"/>
        <v>0</v>
      </c>
      <c r="AL192" s="145" t="e">
        <f t="shared" si="70"/>
        <v>#N/A</v>
      </c>
    </row>
    <row r="193" spans="1:38" x14ac:dyDescent="0.25">
      <c r="A193" s="125" t="s">
        <v>184</v>
      </c>
      <c r="B193" s="126">
        <v>15000</v>
      </c>
      <c r="C193" s="4">
        <v>170</v>
      </c>
      <c r="D193" s="4">
        <v>186</v>
      </c>
      <c r="E193" s="141">
        <f>D193-C193</f>
        <v>16</v>
      </c>
      <c r="F193" s="6">
        <v>9.4E-2</v>
      </c>
      <c r="G193" s="74">
        <f>B193/228/SQRT(3)</f>
        <v>37.983570341422748</v>
      </c>
      <c r="H193" s="128" t="s">
        <v>190</v>
      </c>
      <c r="I193" s="128">
        <v>1</v>
      </c>
      <c r="J193" s="4"/>
      <c r="K193" s="128">
        <f>IF(AND($S$24=F193:F193,C193&lt;=$S$2,$S$2&lt;=D193),1,0)</f>
        <v>0</v>
      </c>
      <c r="L193" s="4">
        <f>IF(AND($S$24=F193,$U$3="Boost"),1,0)</f>
        <v>0</v>
      </c>
      <c r="M193" s="4" t="e">
        <f>IF($T$31=E193,1,0)</f>
        <v>#N/A</v>
      </c>
      <c r="N193" s="4" t="e">
        <f>IF($S$36&lt;=B193,1,0)</f>
        <v>#NUM!</v>
      </c>
      <c r="O193" s="142">
        <f>IF($S$4&lt;=G193,1,0)</f>
        <v>1</v>
      </c>
      <c r="P193" s="143" t="e">
        <f t="shared" ref="P193:P203" si="89">IF($S$1=1,IF(SUM(K193:O193)=5,1,0),0)</f>
        <v>#N/A</v>
      </c>
      <c r="W193" s="125" t="s">
        <v>184</v>
      </c>
      <c r="X193" s="126">
        <v>15000</v>
      </c>
      <c r="Y193" s="4">
        <v>170</v>
      </c>
      <c r="Z193" s="4">
        <v>186</v>
      </c>
      <c r="AA193" s="141">
        <f>Z193-Y193</f>
        <v>16</v>
      </c>
      <c r="AB193" s="6">
        <v>8.6999999999999994E-2</v>
      </c>
      <c r="AC193" s="74">
        <f>X193/228/SQRT(3)</f>
        <v>37.983570341422748</v>
      </c>
      <c r="AD193" s="128" t="s">
        <v>190</v>
      </c>
      <c r="AE193" s="128">
        <v>1</v>
      </c>
      <c r="AF193" s="4"/>
      <c r="AG193" s="128">
        <f t="shared" si="65"/>
        <v>0</v>
      </c>
      <c r="AH193" s="4">
        <f t="shared" si="66"/>
        <v>0</v>
      </c>
      <c r="AI193" s="4" t="e">
        <f t="shared" si="67"/>
        <v>#N/A</v>
      </c>
      <c r="AJ193" s="4" t="e">
        <f t="shared" si="68"/>
        <v>#NUM!</v>
      </c>
      <c r="AK193" s="142">
        <f t="shared" si="69"/>
        <v>1</v>
      </c>
      <c r="AL193" s="143" t="e">
        <f t="shared" si="70"/>
        <v>#N/A</v>
      </c>
    </row>
    <row r="194" spans="1:38" x14ac:dyDescent="0.25">
      <c r="A194" s="132" t="s">
        <v>184</v>
      </c>
      <c r="B194" s="115">
        <v>15000</v>
      </c>
      <c r="C194" s="9">
        <v>170</v>
      </c>
      <c r="D194" s="9">
        <v>196</v>
      </c>
      <c r="E194" s="118">
        <f t="shared" ref="E194:E222" si="90">D194-C194</f>
        <v>26</v>
      </c>
      <c r="F194" s="11">
        <v>0.153</v>
      </c>
      <c r="G194" s="73">
        <f>B194/240/SQRT(3)</f>
        <v>36.084391824351613</v>
      </c>
      <c r="H194" s="22" t="s">
        <v>190</v>
      </c>
      <c r="I194" s="22">
        <v>1</v>
      </c>
      <c r="J194" s="9"/>
      <c r="K194" s="22">
        <f t="shared" ref="K194:K222" si="91">IF(AND($S$24=F194:F194,C194&lt;=$S$2,$S$2&lt;=D194),1,0)</f>
        <v>0</v>
      </c>
      <c r="L194" s="9">
        <f t="shared" ref="L194:L222" si="92">IF(AND($S$24=F194,$U$3="Boost"),1,0)</f>
        <v>0</v>
      </c>
      <c r="M194" s="9" t="e">
        <f t="shared" ref="M194:M210" si="93">IF($T$31=E194,1,0)</f>
        <v>#N/A</v>
      </c>
      <c r="N194" s="9" t="e">
        <f t="shared" ref="N194:N210" si="94">IF($S$36&lt;=B194,1,0)</f>
        <v>#NUM!</v>
      </c>
      <c r="O194" s="55">
        <f t="shared" ref="O194:O210" si="95">IF($S$4&lt;=G194,1,0)</f>
        <v>1</v>
      </c>
      <c r="P194" s="56" t="e">
        <f t="shared" si="89"/>
        <v>#N/A</v>
      </c>
      <c r="W194" s="132" t="s">
        <v>184</v>
      </c>
      <c r="X194" s="115">
        <v>15000</v>
      </c>
      <c r="Y194" s="9">
        <v>170</v>
      </c>
      <c r="Z194" s="9">
        <v>196</v>
      </c>
      <c r="AA194" s="118">
        <f t="shared" ref="AA194:AA222" si="96">Z194-Y194</f>
        <v>26</v>
      </c>
      <c r="AB194" s="11">
        <v>0.13300000000000001</v>
      </c>
      <c r="AC194" s="73">
        <f>X194/240/SQRT(3)</f>
        <v>36.084391824351613</v>
      </c>
      <c r="AD194" s="22" t="s">
        <v>190</v>
      </c>
      <c r="AE194" s="22">
        <v>1</v>
      </c>
      <c r="AF194" s="9"/>
      <c r="AG194" s="22">
        <f t="shared" si="65"/>
        <v>0</v>
      </c>
      <c r="AH194" s="9">
        <f t="shared" si="66"/>
        <v>0</v>
      </c>
      <c r="AI194" s="9" t="e">
        <f t="shared" si="67"/>
        <v>#N/A</v>
      </c>
      <c r="AJ194" s="9" t="e">
        <f t="shared" si="68"/>
        <v>#NUM!</v>
      </c>
      <c r="AK194" s="55">
        <f t="shared" si="69"/>
        <v>1</v>
      </c>
      <c r="AL194" s="56" t="e">
        <f t="shared" si="70"/>
        <v>#N/A</v>
      </c>
    </row>
    <row r="195" spans="1:38" x14ac:dyDescent="0.25">
      <c r="A195" s="132" t="s">
        <v>184</v>
      </c>
      <c r="B195" s="115">
        <v>15000</v>
      </c>
      <c r="C195" s="9">
        <v>170</v>
      </c>
      <c r="D195" s="9">
        <v>206</v>
      </c>
      <c r="E195" s="118">
        <f t="shared" si="90"/>
        <v>36</v>
      </c>
      <c r="F195" s="11">
        <v>0.21199999999999999</v>
      </c>
      <c r="G195" s="73">
        <f>B195/252/SQRT(3)</f>
        <v>34.366087451763441</v>
      </c>
      <c r="H195" s="22" t="s">
        <v>190</v>
      </c>
      <c r="I195" s="22">
        <v>1</v>
      </c>
      <c r="J195" s="9"/>
      <c r="K195" s="22">
        <f t="shared" si="91"/>
        <v>0</v>
      </c>
      <c r="L195" s="9">
        <f t="shared" si="92"/>
        <v>0</v>
      </c>
      <c r="M195" s="9" t="e">
        <f t="shared" si="93"/>
        <v>#N/A</v>
      </c>
      <c r="N195" s="9" t="e">
        <f t="shared" si="94"/>
        <v>#NUM!</v>
      </c>
      <c r="O195" s="55">
        <f t="shared" si="95"/>
        <v>0</v>
      </c>
      <c r="P195" s="56" t="e">
        <f t="shared" si="89"/>
        <v>#N/A</v>
      </c>
      <c r="W195" s="132" t="s">
        <v>184</v>
      </c>
      <c r="X195" s="115">
        <v>15000</v>
      </c>
      <c r="Y195" s="9">
        <v>170</v>
      </c>
      <c r="Z195" s="9">
        <v>206</v>
      </c>
      <c r="AA195" s="118">
        <f t="shared" si="96"/>
        <v>36</v>
      </c>
      <c r="AB195" s="11">
        <v>0.17499999999999999</v>
      </c>
      <c r="AC195" s="73">
        <f>X195/252/SQRT(3)</f>
        <v>34.366087451763441</v>
      </c>
      <c r="AD195" s="22" t="s">
        <v>190</v>
      </c>
      <c r="AE195" s="22">
        <v>1</v>
      </c>
      <c r="AF195" s="9"/>
      <c r="AG195" s="22">
        <f t="shared" si="65"/>
        <v>0</v>
      </c>
      <c r="AH195" s="9">
        <f t="shared" si="66"/>
        <v>0</v>
      </c>
      <c r="AI195" s="9" t="e">
        <f t="shared" si="67"/>
        <v>#N/A</v>
      </c>
      <c r="AJ195" s="9" t="e">
        <f t="shared" si="68"/>
        <v>#NUM!</v>
      </c>
      <c r="AK195" s="55">
        <f t="shared" si="69"/>
        <v>0</v>
      </c>
      <c r="AL195" s="56" t="e">
        <f t="shared" si="70"/>
        <v>#N/A</v>
      </c>
    </row>
    <row r="196" spans="1:38" x14ac:dyDescent="0.25">
      <c r="A196" s="132" t="s">
        <v>184</v>
      </c>
      <c r="B196" s="115">
        <v>15000</v>
      </c>
      <c r="C196" s="9">
        <v>180</v>
      </c>
      <c r="D196" s="9">
        <v>197</v>
      </c>
      <c r="E196" s="118">
        <f t="shared" si="90"/>
        <v>17</v>
      </c>
      <c r="F196" s="11">
        <v>9.4E-2</v>
      </c>
      <c r="G196" s="73">
        <f>B196/228/SQRT(3)</f>
        <v>37.983570341422748</v>
      </c>
      <c r="H196" s="22" t="s">
        <v>190</v>
      </c>
      <c r="I196" s="22">
        <v>1</v>
      </c>
      <c r="J196" s="9"/>
      <c r="K196" s="22">
        <f t="shared" si="91"/>
        <v>0</v>
      </c>
      <c r="L196" s="9">
        <f t="shared" si="92"/>
        <v>0</v>
      </c>
      <c r="M196" s="9" t="e">
        <f t="shared" si="93"/>
        <v>#N/A</v>
      </c>
      <c r="N196" s="9" t="e">
        <f t="shared" si="94"/>
        <v>#NUM!</v>
      </c>
      <c r="O196" s="55">
        <f t="shared" si="95"/>
        <v>1</v>
      </c>
      <c r="P196" s="56" t="e">
        <f t="shared" si="89"/>
        <v>#N/A</v>
      </c>
      <c r="W196" s="132" t="s">
        <v>184</v>
      </c>
      <c r="X196" s="115">
        <v>15000</v>
      </c>
      <c r="Y196" s="9">
        <v>180</v>
      </c>
      <c r="Z196" s="9">
        <v>197</v>
      </c>
      <c r="AA196" s="118">
        <f t="shared" si="96"/>
        <v>17</v>
      </c>
      <c r="AB196" s="11">
        <v>8.6999999999999994E-2</v>
      </c>
      <c r="AC196" s="73">
        <f>X196/228/SQRT(3)</f>
        <v>37.983570341422748</v>
      </c>
      <c r="AD196" s="22" t="s">
        <v>190</v>
      </c>
      <c r="AE196" s="22">
        <v>1</v>
      </c>
      <c r="AF196" s="9"/>
      <c r="AG196" s="22">
        <f t="shared" si="65"/>
        <v>0</v>
      </c>
      <c r="AH196" s="9">
        <f t="shared" si="66"/>
        <v>0</v>
      </c>
      <c r="AI196" s="9" t="e">
        <f t="shared" si="67"/>
        <v>#N/A</v>
      </c>
      <c r="AJ196" s="9" t="e">
        <f t="shared" si="68"/>
        <v>#NUM!</v>
      </c>
      <c r="AK196" s="55">
        <f t="shared" si="69"/>
        <v>1</v>
      </c>
      <c r="AL196" s="56" t="e">
        <f t="shared" si="70"/>
        <v>#N/A</v>
      </c>
    </row>
    <row r="197" spans="1:38" x14ac:dyDescent="0.25">
      <c r="A197" s="132" t="s">
        <v>184</v>
      </c>
      <c r="B197" s="115">
        <v>15000</v>
      </c>
      <c r="C197" s="9">
        <v>180</v>
      </c>
      <c r="D197" s="9">
        <v>208</v>
      </c>
      <c r="E197" s="118">
        <f t="shared" si="90"/>
        <v>28</v>
      </c>
      <c r="F197" s="11">
        <v>0.153</v>
      </c>
      <c r="G197" s="73">
        <f>B197/240/SQRT(3)</f>
        <v>36.084391824351613</v>
      </c>
      <c r="H197" s="22" t="s">
        <v>190</v>
      </c>
      <c r="I197" s="22">
        <v>1</v>
      </c>
      <c r="J197" s="9"/>
      <c r="K197" s="22">
        <f t="shared" si="91"/>
        <v>0</v>
      </c>
      <c r="L197" s="9">
        <f t="shared" si="92"/>
        <v>0</v>
      </c>
      <c r="M197" s="9" t="e">
        <f t="shared" si="93"/>
        <v>#N/A</v>
      </c>
      <c r="N197" s="9" t="e">
        <f t="shared" si="94"/>
        <v>#NUM!</v>
      </c>
      <c r="O197" s="55">
        <f t="shared" si="95"/>
        <v>1</v>
      </c>
      <c r="P197" s="56" t="e">
        <f t="shared" si="89"/>
        <v>#N/A</v>
      </c>
      <c r="W197" s="132" t="s">
        <v>184</v>
      </c>
      <c r="X197" s="115">
        <v>15000</v>
      </c>
      <c r="Y197" s="9">
        <v>180</v>
      </c>
      <c r="Z197" s="9">
        <v>208</v>
      </c>
      <c r="AA197" s="118">
        <f t="shared" si="96"/>
        <v>28</v>
      </c>
      <c r="AB197" s="11">
        <v>0.13300000000000001</v>
      </c>
      <c r="AC197" s="73">
        <f>X197/240/SQRT(3)</f>
        <v>36.084391824351613</v>
      </c>
      <c r="AD197" s="22" t="s">
        <v>190</v>
      </c>
      <c r="AE197" s="22">
        <v>1</v>
      </c>
      <c r="AF197" s="9"/>
      <c r="AG197" s="22">
        <f t="shared" si="65"/>
        <v>0</v>
      </c>
      <c r="AH197" s="9">
        <f t="shared" si="66"/>
        <v>0</v>
      </c>
      <c r="AI197" s="9" t="e">
        <f t="shared" si="67"/>
        <v>#N/A</v>
      </c>
      <c r="AJ197" s="9" t="e">
        <f t="shared" si="68"/>
        <v>#NUM!</v>
      </c>
      <c r="AK197" s="55">
        <f t="shared" si="69"/>
        <v>1</v>
      </c>
      <c r="AL197" s="56" t="e">
        <f t="shared" si="70"/>
        <v>#N/A</v>
      </c>
    </row>
    <row r="198" spans="1:38" x14ac:dyDescent="0.25">
      <c r="A198" s="132" t="s">
        <v>184</v>
      </c>
      <c r="B198" s="115">
        <v>15000</v>
      </c>
      <c r="C198" s="9">
        <v>180</v>
      </c>
      <c r="D198" s="9">
        <v>218</v>
      </c>
      <c r="E198" s="118">
        <f t="shared" si="90"/>
        <v>38</v>
      </c>
      <c r="F198" s="11">
        <v>0.21199999999999999</v>
      </c>
      <c r="G198" s="73">
        <f>B198/252/SQRT(3)</f>
        <v>34.366087451763441</v>
      </c>
      <c r="H198" s="22" t="s">
        <v>190</v>
      </c>
      <c r="I198" s="22">
        <v>1</v>
      </c>
      <c r="J198" s="9"/>
      <c r="K198" s="22">
        <f t="shared" si="91"/>
        <v>0</v>
      </c>
      <c r="L198" s="9">
        <f t="shared" si="92"/>
        <v>0</v>
      </c>
      <c r="M198" s="9" t="e">
        <f t="shared" si="93"/>
        <v>#N/A</v>
      </c>
      <c r="N198" s="9" t="e">
        <f t="shared" si="94"/>
        <v>#NUM!</v>
      </c>
      <c r="O198" s="55">
        <f t="shared" si="95"/>
        <v>0</v>
      </c>
      <c r="P198" s="56" t="e">
        <f t="shared" si="89"/>
        <v>#N/A</v>
      </c>
      <c r="W198" s="132" t="s">
        <v>184</v>
      </c>
      <c r="X198" s="115">
        <v>15000</v>
      </c>
      <c r="Y198" s="9">
        <v>180</v>
      </c>
      <c r="Z198" s="9">
        <v>218</v>
      </c>
      <c r="AA198" s="118">
        <f t="shared" si="96"/>
        <v>38</v>
      </c>
      <c r="AB198" s="11">
        <v>0.17499999999999999</v>
      </c>
      <c r="AC198" s="73">
        <f>X198/252/SQRT(3)</f>
        <v>34.366087451763441</v>
      </c>
      <c r="AD198" s="22" t="s">
        <v>190</v>
      </c>
      <c r="AE198" s="22">
        <v>1</v>
      </c>
      <c r="AF198" s="9"/>
      <c r="AG198" s="22">
        <f t="shared" ref="AG198:AG261" si="97">IF(AND($AO$24=AB198:AB198,Y198&lt;=$AO$2,$AO$2&lt;=Z198),1,0)</f>
        <v>0</v>
      </c>
      <c r="AH198" s="9">
        <f t="shared" ref="AH198:AH261" si="98">IF(AND($AO$24=AB198,$U$3="Buck"),1,0)</f>
        <v>0</v>
      </c>
      <c r="AI198" s="9" t="e">
        <f t="shared" ref="AI198:AI261" si="99">IF($AP$31=AA198,1,0)</f>
        <v>#N/A</v>
      </c>
      <c r="AJ198" s="9" t="e">
        <f t="shared" ref="AJ198:AJ261" si="100">IF($AO$36&lt;=X198,1,0)</f>
        <v>#NUM!</v>
      </c>
      <c r="AK198" s="55">
        <f t="shared" ref="AK198:AK261" si="101">IF($AO$4&lt;=AC198,1,0)</f>
        <v>0</v>
      </c>
      <c r="AL198" s="56" t="e">
        <f t="shared" ref="AL198:AL261" si="102">IF($S$1=1,IF(SUM(AG198:AK198)=5,1,0),0)</f>
        <v>#N/A</v>
      </c>
    </row>
    <row r="199" spans="1:38" x14ac:dyDescent="0.25">
      <c r="A199" s="132" t="s">
        <v>184</v>
      </c>
      <c r="B199" s="115">
        <v>15000</v>
      </c>
      <c r="C199" s="9">
        <v>190</v>
      </c>
      <c r="D199" s="9">
        <v>208</v>
      </c>
      <c r="E199" s="118">
        <f t="shared" si="90"/>
        <v>18</v>
      </c>
      <c r="F199" s="11">
        <v>9.4E-2</v>
      </c>
      <c r="G199" s="73">
        <f>B199/228/SQRT(3)</f>
        <v>37.983570341422748</v>
      </c>
      <c r="H199" s="22" t="s">
        <v>190</v>
      </c>
      <c r="I199" s="22">
        <v>1</v>
      </c>
      <c r="J199" s="9"/>
      <c r="K199" s="22">
        <f t="shared" si="91"/>
        <v>0</v>
      </c>
      <c r="L199" s="9">
        <f t="shared" si="92"/>
        <v>0</v>
      </c>
      <c r="M199" s="9" t="e">
        <f t="shared" si="93"/>
        <v>#N/A</v>
      </c>
      <c r="N199" s="9" t="e">
        <f t="shared" si="94"/>
        <v>#NUM!</v>
      </c>
      <c r="O199" s="55">
        <f t="shared" si="95"/>
        <v>1</v>
      </c>
      <c r="P199" s="56" t="e">
        <f>IF($S$1=1,IF(SUM(K199:O199)=5,1,0),0)</f>
        <v>#N/A</v>
      </c>
      <c r="W199" s="132" t="s">
        <v>184</v>
      </c>
      <c r="X199" s="115">
        <v>15000</v>
      </c>
      <c r="Y199" s="9">
        <v>190</v>
      </c>
      <c r="Z199" s="9">
        <v>208</v>
      </c>
      <c r="AA199" s="118">
        <f t="shared" si="96"/>
        <v>18</v>
      </c>
      <c r="AB199" s="11">
        <v>8.6999999999999994E-2</v>
      </c>
      <c r="AC199" s="73">
        <f>X199/228/SQRT(3)</f>
        <v>37.983570341422748</v>
      </c>
      <c r="AD199" s="22" t="s">
        <v>190</v>
      </c>
      <c r="AE199" s="22">
        <v>1</v>
      </c>
      <c r="AF199" s="9"/>
      <c r="AG199" s="22">
        <f t="shared" si="97"/>
        <v>0</v>
      </c>
      <c r="AH199" s="9">
        <f t="shared" si="98"/>
        <v>0</v>
      </c>
      <c r="AI199" s="9" t="e">
        <f t="shared" si="99"/>
        <v>#N/A</v>
      </c>
      <c r="AJ199" s="9" t="e">
        <f t="shared" si="100"/>
        <v>#NUM!</v>
      </c>
      <c r="AK199" s="55">
        <f t="shared" si="101"/>
        <v>1</v>
      </c>
      <c r="AL199" s="56" t="e">
        <f t="shared" si="102"/>
        <v>#N/A</v>
      </c>
    </row>
    <row r="200" spans="1:38" x14ac:dyDescent="0.25">
      <c r="A200" s="132" t="s">
        <v>184</v>
      </c>
      <c r="B200" s="115">
        <v>15000</v>
      </c>
      <c r="C200" s="9">
        <v>190</v>
      </c>
      <c r="D200" s="9">
        <v>219</v>
      </c>
      <c r="E200" s="118">
        <f t="shared" si="90"/>
        <v>29</v>
      </c>
      <c r="F200" s="11">
        <v>0.153</v>
      </c>
      <c r="G200" s="73">
        <f>B200/240/SQRT(3)</f>
        <v>36.084391824351613</v>
      </c>
      <c r="H200" s="22" t="s">
        <v>190</v>
      </c>
      <c r="I200" s="22">
        <v>1</v>
      </c>
      <c r="J200" s="9"/>
      <c r="K200" s="22">
        <f t="shared" si="91"/>
        <v>0</v>
      </c>
      <c r="L200" s="9">
        <f t="shared" si="92"/>
        <v>0</v>
      </c>
      <c r="M200" s="9" t="e">
        <f t="shared" si="93"/>
        <v>#N/A</v>
      </c>
      <c r="N200" s="9" t="e">
        <f t="shared" si="94"/>
        <v>#NUM!</v>
      </c>
      <c r="O200" s="55">
        <f t="shared" si="95"/>
        <v>1</v>
      </c>
      <c r="P200" s="56" t="e">
        <f t="shared" si="89"/>
        <v>#N/A</v>
      </c>
      <c r="W200" s="132" t="s">
        <v>184</v>
      </c>
      <c r="X200" s="115">
        <v>15000</v>
      </c>
      <c r="Y200" s="9">
        <v>190</v>
      </c>
      <c r="Z200" s="9">
        <v>219</v>
      </c>
      <c r="AA200" s="118">
        <f t="shared" si="96"/>
        <v>29</v>
      </c>
      <c r="AB200" s="11">
        <v>0.13300000000000001</v>
      </c>
      <c r="AC200" s="73">
        <f>X200/240/SQRT(3)</f>
        <v>36.084391824351613</v>
      </c>
      <c r="AD200" s="22" t="s">
        <v>190</v>
      </c>
      <c r="AE200" s="22">
        <v>1</v>
      </c>
      <c r="AF200" s="9"/>
      <c r="AG200" s="22">
        <f t="shared" si="97"/>
        <v>0</v>
      </c>
      <c r="AH200" s="9">
        <f t="shared" si="98"/>
        <v>0</v>
      </c>
      <c r="AI200" s="9" t="e">
        <f t="shared" si="99"/>
        <v>#N/A</v>
      </c>
      <c r="AJ200" s="9" t="e">
        <f t="shared" si="100"/>
        <v>#NUM!</v>
      </c>
      <c r="AK200" s="55">
        <f t="shared" si="101"/>
        <v>1</v>
      </c>
      <c r="AL200" s="56" t="e">
        <f t="shared" si="102"/>
        <v>#N/A</v>
      </c>
    </row>
    <row r="201" spans="1:38" x14ac:dyDescent="0.25">
      <c r="A201" s="132" t="s">
        <v>184</v>
      </c>
      <c r="B201" s="115">
        <v>15000</v>
      </c>
      <c r="C201" s="9">
        <v>190</v>
      </c>
      <c r="D201" s="9">
        <v>230</v>
      </c>
      <c r="E201" s="118">
        <f t="shared" si="90"/>
        <v>40</v>
      </c>
      <c r="F201" s="11">
        <v>0.21199999999999999</v>
      </c>
      <c r="G201" s="73">
        <f>B201/252/SQRT(3)</f>
        <v>34.366087451763441</v>
      </c>
      <c r="H201" s="22" t="s">
        <v>190</v>
      </c>
      <c r="I201" s="22">
        <v>1</v>
      </c>
      <c r="J201" s="9"/>
      <c r="K201" s="22">
        <f t="shared" si="91"/>
        <v>0</v>
      </c>
      <c r="L201" s="9">
        <f t="shared" si="92"/>
        <v>0</v>
      </c>
      <c r="M201" s="9" t="e">
        <f t="shared" si="93"/>
        <v>#N/A</v>
      </c>
      <c r="N201" s="9" t="e">
        <f t="shared" si="94"/>
        <v>#NUM!</v>
      </c>
      <c r="O201" s="55">
        <f t="shared" si="95"/>
        <v>0</v>
      </c>
      <c r="P201" s="56" t="e">
        <f t="shared" si="89"/>
        <v>#N/A</v>
      </c>
      <c r="W201" s="132" t="s">
        <v>184</v>
      </c>
      <c r="X201" s="115">
        <v>15000</v>
      </c>
      <c r="Y201" s="9">
        <v>190</v>
      </c>
      <c r="Z201" s="9">
        <v>230</v>
      </c>
      <c r="AA201" s="118">
        <f t="shared" si="96"/>
        <v>40</v>
      </c>
      <c r="AB201" s="11">
        <v>0.17499999999999999</v>
      </c>
      <c r="AC201" s="73">
        <f>X201/252/SQRT(3)</f>
        <v>34.366087451763441</v>
      </c>
      <c r="AD201" s="22" t="s">
        <v>190</v>
      </c>
      <c r="AE201" s="22">
        <v>1</v>
      </c>
      <c r="AF201" s="9"/>
      <c r="AG201" s="22">
        <f t="shared" si="97"/>
        <v>0</v>
      </c>
      <c r="AH201" s="9">
        <f t="shared" si="98"/>
        <v>0</v>
      </c>
      <c r="AI201" s="9" t="e">
        <f t="shared" si="99"/>
        <v>#N/A</v>
      </c>
      <c r="AJ201" s="9" t="e">
        <f t="shared" si="100"/>
        <v>#NUM!</v>
      </c>
      <c r="AK201" s="55">
        <f t="shared" si="101"/>
        <v>0</v>
      </c>
      <c r="AL201" s="56" t="e">
        <f t="shared" si="102"/>
        <v>#N/A</v>
      </c>
    </row>
    <row r="202" spans="1:38" x14ac:dyDescent="0.25">
      <c r="A202" s="132" t="s">
        <v>184</v>
      </c>
      <c r="B202" s="115">
        <v>15000</v>
      </c>
      <c r="C202" s="9">
        <v>200</v>
      </c>
      <c r="D202" s="9">
        <v>219</v>
      </c>
      <c r="E202" s="118">
        <f t="shared" si="90"/>
        <v>19</v>
      </c>
      <c r="F202" s="11">
        <v>9.4E-2</v>
      </c>
      <c r="G202" s="73">
        <f>B202/228/SQRT(3)</f>
        <v>37.983570341422748</v>
      </c>
      <c r="H202" s="22" t="s">
        <v>190</v>
      </c>
      <c r="I202" s="22">
        <v>1</v>
      </c>
      <c r="J202" s="9"/>
      <c r="K202" s="22">
        <f t="shared" si="91"/>
        <v>0</v>
      </c>
      <c r="L202" s="9">
        <f t="shared" si="92"/>
        <v>0</v>
      </c>
      <c r="M202" s="9" t="e">
        <f t="shared" si="93"/>
        <v>#N/A</v>
      </c>
      <c r="N202" s="9" t="e">
        <f t="shared" si="94"/>
        <v>#NUM!</v>
      </c>
      <c r="O202" s="55">
        <f t="shared" si="95"/>
        <v>1</v>
      </c>
      <c r="P202" s="56" t="e">
        <f t="shared" si="89"/>
        <v>#N/A</v>
      </c>
      <c r="W202" s="132" t="s">
        <v>184</v>
      </c>
      <c r="X202" s="115">
        <v>15000</v>
      </c>
      <c r="Y202" s="9">
        <v>200</v>
      </c>
      <c r="Z202" s="9">
        <v>219</v>
      </c>
      <c r="AA202" s="118">
        <f t="shared" si="96"/>
        <v>19</v>
      </c>
      <c r="AB202" s="11">
        <v>8.6999999999999994E-2</v>
      </c>
      <c r="AC202" s="73">
        <f>X202/228/SQRT(3)</f>
        <v>37.983570341422748</v>
      </c>
      <c r="AD202" s="22" t="s">
        <v>190</v>
      </c>
      <c r="AE202" s="22">
        <v>1</v>
      </c>
      <c r="AF202" s="9"/>
      <c r="AG202" s="22">
        <f t="shared" si="97"/>
        <v>0</v>
      </c>
      <c r="AH202" s="9">
        <f t="shared" si="98"/>
        <v>0</v>
      </c>
      <c r="AI202" s="9" t="e">
        <f t="shared" si="99"/>
        <v>#N/A</v>
      </c>
      <c r="AJ202" s="9" t="e">
        <f t="shared" si="100"/>
        <v>#NUM!</v>
      </c>
      <c r="AK202" s="55">
        <f t="shared" si="101"/>
        <v>1</v>
      </c>
      <c r="AL202" s="56" t="e">
        <f t="shared" si="102"/>
        <v>#N/A</v>
      </c>
    </row>
    <row r="203" spans="1:38" x14ac:dyDescent="0.25">
      <c r="A203" s="132" t="s">
        <v>184</v>
      </c>
      <c r="B203" s="115">
        <v>15000</v>
      </c>
      <c r="C203" s="9">
        <v>200</v>
      </c>
      <c r="D203" s="9">
        <v>231</v>
      </c>
      <c r="E203" s="118">
        <f t="shared" si="90"/>
        <v>31</v>
      </c>
      <c r="F203" s="11">
        <v>0.153</v>
      </c>
      <c r="G203" s="73">
        <f>B203/240/SQRT(3)</f>
        <v>36.084391824351613</v>
      </c>
      <c r="H203" s="22" t="s">
        <v>190</v>
      </c>
      <c r="I203" s="22">
        <v>1</v>
      </c>
      <c r="J203" s="9"/>
      <c r="K203" s="22">
        <f t="shared" si="91"/>
        <v>0</v>
      </c>
      <c r="L203" s="9">
        <f t="shared" si="92"/>
        <v>0</v>
      </c>
      <c r="M203" s="9" t="e">
        <f t="shared" si="93"/>
        <v>#N/A</v>
      </c>
      <c r="N203" s="9" t="e">
        <f t="shared" si="94"/>
        <v>#NUM!</v>
      </c>
      <c r="O203" s="55">
        <f t="shared" si="95"/>
        <v>1</v>
      </c>
      <c r="P203" s="56" t="e">
        <f t="shared" si="89"/>
        <v>#N/A</v>
      </c>
      <c r="W203" s="132" t="s">
        <v>184</v>
      </c>
      <c r="X203" s="115">
        <v>15000</v>
      </c>
      <c r="Y203" s="9">
        <v>200</v>
      </c>
      <c r="Z203" s="9">
        <v>231</v>
      </c>
      <c r="AA203" s="118">
        <f t="shared" si="96"/>
        <v>31</v>
      </c>
      <c r="AB203" s="11">
        <v>0.13300000000000001</v>
      </c>
      <c r="AC203" s="73">
        <f>X203/240/SQRT(3)</f>
        <v>36.084391824351613</v>
      </c>
      <c r="AD203" s="22" t="s">
        <v>190</v>
      </c>
      <c r="AE203" s="22">
        <v>1</v>
      </c>
      <c r="AF203" s="9"/>
      <c r="AG203" s="22">
        <f t="shared" si="97"/>
        <v>0</v>
      </c>
      <c r="AH203" s="9">
        <f t="shared" si="98"/>
        <v>0</v>
      </c>
      <c r="AI203" s="9" t="e">
        <f t="shared" si="99"/>
        <v>#N/A</v>
      </c>
      <c r="AJ203" s="9" t="e">
        <f t="shared" si="100"/>
        <v>#NUM!</v>
      </c>
      <c r="AK203" s="55">
        <f t="shared" si="101"/>
        <v>1</v>
      </c>
      <c r="AL203" s="56" t="e">
        <f t="shared" si="102"/>
        <v>#N/A</v>
      </c>
    </row>
    <row r="204" spans="1:38" x14ac:dyDescent="0.25">
      <c r="A204" s="132" t="s">
        <v>184</v>
      </c>
      <c r="B204" s="115">
        <v>15000</v>
      </c>
      <c r="C204" s="9">
        <v>200</v>
      </c>
      <c r="D204" s="9">
        <v>242</v>
      </c>
      <c r="E204" s="118">
        <f t="shared" si="90"/>
        <v>42</v>
      </c>
      <c r="F204" s="11">
        <v>0.21199999999999999</v>
      </c>
      <c r="G204" s="73">
        <f>B204/252/SQRT(3)</f>
        <v>34.366087451763441</v>
      </c>
      <c r="H204" s="22" t="s">
        <v>190</v>
      </c>
      <c r="I204" s="22">
        <v>1</v>
      </c>
      <c r="J204" s="9"/>
      <c r="K204" s="22">
        <f t="shared" si="91"/>
        <v>0</v>
      </c>
      <c r="L204" s="9">
        <f t="shared" si="92"/>
        <v>0</v>
      </c>
      <c r="M204" s="9" t="e">
        <f t="shared" si="93"/>
        <v>#N/A</v>
      </c>
      <c r="N204" s="9" t="e">
        <f t="shared" si="94"/>
        <v>#NUM!</v>
      </c>
      <c r="O204" s="55">
        <f t="shared" si="95"/>
        <v>0</v>
      </c>
      <c r="P204" s="56" t="e">
        <f t="shared" ref="P204:P222" si="103">IF($S$1=1,IF(SUM(K204:O204)=5,1,0),0)</f>
        <v>#N/A</v>
      </c>
      <c r="W204" s="132" t="s">
        <v>184</v>
      </c>
      <c r="X204" s="115">
        <v>15000</v>
      </c>
      <c r="Y204" s="9">
        <v>200</v>
      </c>
      <c r="Z204" s="9">
        <v>242</v>
      </c>
      <c r="AA204" s="118">
        <f t="shared" si="96"/>
        <v>42</v>
      </c>
      <c r="AB204" s="11">
        <v>0.17499999999999999</v>
      </c>
      <c r="AC204" s="73">
        <f>X204/252/SQRT(3)</f>
        <v>34.366087451763441</v>
      </c>
      <c r="AD204" s="22" t="s">
        <v>190</v>
      </c>
      <c r="AE204" s="22">
        <v>1</v>
      </c>
      <c r="AF204" s="9"/>
      <c r="AG204" s="22">
        <f t="shared" si="97"/>
        <v>0</v>
      </c>
      <c r="AH204" s="9">
        <f t="shared" si="98"/>
        <v>0</v>
      </c>
      <c r="AI204" s="9" t="e">
        <f t="shared" si="99"/>
        <v>#N/A</v>
      </c>
      <c r="AJ204" s="9" t="e">
        <f t="shared" si="100"/>
        <v>#NUM!</v>
      </c>
      <c r="AK204" s="55">
        <f t="shared" si="101"/>
        <v>0</v>
      </c>
      <c r="AL204" s="56" t="e">
        <f t="shared" si="102"/>
        <v>#N/A</v>
      </c>
    </row>
    <row r="205" spans="1:38" x14ac:dyDescent="0.25">
      <c r="A205" s="132" t="s">
        <v>184</v>
      </c>
      <c r="B205" s="115">
        <v>15000</v>
      </c>
      <c r="C205" s="9">
        <v>208</v>
      </c>
      <c r="D205" s="9">
        <v>228</v>
      </c>
      <c r="E205" s="118">
        <f t="shared" si="90"/>
        <v>20</v>
      </c>
      <c r="F205" s="11">
        <v>9.4E-2</v>
      </c>
      <c r="G205" s="73">
        <f>B205/228/SQRT(3)</f>
        <v>37.983570341422748</v>
      </c>
      <c r="H205" s="22" t="s">
        <v>190</v>
      </c>
      <c r="I205" s="22">
        <v>1</v>
      </c>
      <c r="J205" s="9"/>
      <c r="K205" s="22">
        <f t="shared" si="91"/>
        <v>0</v>
      </c>
      <c r="L205" s="9">
        <f t="shared" si="92"/>
        <v>0</v>
      </c>
      <c r="M205" s="9" t="e">
        <f t="shared" si="93"/>
        <v>#N/A</v>
      </c>
      <c r="N205" s="9" t="e">
        <f t="shared" si="94"/>
        <v>#NUM!</v>
      </c>
      <c r="O205" s="55">
        <f t="shared" si="95"/>
        <v>1</v>
      </c>
      <c r="P205" s="56" t="e">
        <f t="shared" si="103"/>
        <v>#N/A</v>
      </c>
      <c r="W205" s="132" t="s">
        <v>184</v>
      </c>
      <c r="X205" s="115">
        <v>15000</v>
      </c>
      <c r="Y205" s="9">
        <v>208</v>
      </c>
      <c r="Z205" s="9">
        <v>228</v>
      </c>
      <c r="AA205" s="118">
        <f t="shared" si="96"/>
        <v>20</v>
      </c>
      <c r="AB205" s="11">
        <v>8.6999999999999994E-2</v>
      </c>
      <c r="AC205" s="73">
        <f>X205/228/SQRT(3)</f>
        <v>37.983570341422748</v>
      </c>
      <c r="AD205" s="22" t="s">
        <v>190</v>
      </c>
      <c r="AE205" s="22">
        <v>1</v>
      </c>
      <c r="AF205" s="9"/>
      <c r="AG205" s="22">
        <f t="shared" si="97"/>
        <v>0</v>
      </c>
      <c r="AH205" s="9">
        <f t="shared" si="98"/>
        <v>0</v>
      </c>
      <c r="AI205" s="9" t="e">
        <f t="shared" si="99"/>
        <v>#N/A</v>
      </c>
      <c r="AJ205" s="9" t="e">
        <f t="shared" si="100"/>
        <v>#NUM!</v>
      </c>
      <c r="AK205" s="55">
        <f t="shared" si="101"/>
        <v>1</v>
      </c>
      <c r="AL205" s="56" t="e">
        <f t="shared" si="102"/>
        <v>#N/A</v>
      </c>
    </row>
    <row r="206" spans="1:38" x14ac:dyDescent="0.25">
      <c r="A206" s="132" t="s">
        <v>184</v>
      </c>
      <c r="B206" s="115">
        <v>15000</v>
      </c>
      <c r="C206" s="9">
        <v>208</v>
      </c>
      <c r="D206" s="9">
        <v>240</v>
      </c>
      <c r="E206" s="118">
        <f t="shared" si="90"/>
        <v>32</v>
      </c>
      <c r="F206" s="11">
        <v>0.153</v>
      </c>
      <c r="G206" s="73">
        <f>B206/240/SQRT(3)</f>
        <v>36.084391824351613</v>
      </c>
      <c r="H206" s="22" t="s">
        <v>190</v>
      </c>
      <c r="I206" s="22">
        <v>1</v>
      </c>
      <c r="J206" s="9"/>
      <c r="K206" s="22">
        <f t="shared" si="91"/>
        <v>0</v>
      </c>
      <c r="L206" s="9">
        <f t="shared" si="92"/>
        <v>0</v>
      </c>
      <c r="M206" s="9" t="e">
        <f t="shared" si="93"/>
        <v>#N/A</v>
      </c>
      <c r="N206" s="9" t="e">
        <f t="shared" si="94"/>
        <v>#NUM!</v>
      </c>
      <c r="O206" s="55">
        <f t="shared" si="95"/>
        <v>1</v>
      </c>
      <c r="P206" s="56" t="e">
        <f t="shared" si="103"/>
        <v>#N/A</v>
      </c>
      <c r="W206" s="132" t="s">
        <v>184</v>
      </c>
      <c r="X206" s="115">
        <v>15000</v>
      </c>
      <c r="Y206" s="9">
        <v>208</v>
      </c>
      <c r="Z206" s="9">
        <v>240</v>
      </c>
      <c r="AA206" s="118">
        <f t="shared" si="96"/>
        <v>32</v>
      </c>
      <c r="AB206" s="11">
        <v>0.13300000000000001</v>
      </c>
      <c r="AC206" s="73">
        <f>X206/240/SQRT(3)</f>
        <v>36.084391824351613</v>
      </c>
      <c r="AD206" s="22" t="s">
        <v>190</v>
      </c>
      <c r="AE206" s="22">
        <v>1</v>
      </c>
      <c r="AF206" s="9"/>
      <c r="AG206" s="22">
        <f t="shared" si="97"/>
        <v>0</v>
      </c>
      <c r="AH206" s="9">
        <f t="shared" si="98"/>
        <v>0</v>
      </c>
      <c r="AI206" s="9" t="e">
        <f t="shared" si="99"/>
        <v>#N/A</v>
      </c>
      <c r="AJ206" s="9" t="e">
        <f t="shared" si="100"/>
        <v>#NUM!</v>
      </c>
      <c r="AK206" s="55">
        <f t="shared" si="101"/>
        <v>1</v>
      </c>
      <c r="AL206" s="56" t="e">
        <f t="shared" si="102"/>
        <v>#N/A</v>
      </c>
    </row>
    <row r="207" spans="1:38" x14ac:dyDescent="0.25">
      <c r="A207" s="132" t="s">
        <v>184</v>
      </c>
      <c r="B207" s="115">
        <v>15000</v>
      </c>
      <c r="C207" s="9">
        <v>208</v>
      </c>
      <c r="D207" s="9">
        <v>252</v>
      </c>
      <c r="E207" s="118">
        <f t="shared" si="90"/>
        <v>44</v>
      </c>
      <c r="F207" s="11">
        <v>0.21199999999999999</v>
      </c>
      <c r="G207" s="73">
        <f>B207/252/SQRT(3)</f>
        <v>34.366087451763441</v>
      </c>
      <c r="H207" s="22" t="s">
        <v>190</v>
      </c>
      <c r="I207" s="22">
        <v>1</v>
      </c>
      <c r="J207" s="9"/>
      <c r="K207" s="22">
        <f t="shared" si="91"/>
        <v>0</v>
      </c>
      <c r="L207" s="9">
        <f t="shared" si="92"/>
        <v>0</v>
      </c>
      <c r="M207" s="9" t="e">
        <f t="shared" si="93"/>
        <v>#N/A</v>
      </c>
      <c r="N207" s="9" t="e">
        <f t="shared" si="94"/>
        <v>#NUM!</v>
      </c>
      <c r="O207" s="55">
        <f t="shared" si="95"/>
        <v>0</v>
      </c>
      <c r="P207" s="56" t="e">
        <f t="shared" si="103"/>
        <v>#N/A</v>
      </c>
      <c r="W207" s="132" t="s">
        <v>184</v>
      </c>
      <c r="X207" s="115">
        <v>15000</v>
      </c>
      <c r="Y207" s="9">
        <v>208</v>
      </c>
      <c r="Z207" s="9">
        <v>252</v>
      </c>
      <c r="AA207" s="118">
        <f t="shared" si="96"/>
        <v>44</v>
      </c>
      <c r="AB207" s="11">
        <v>0.17499999999999999</v>
      </c>
      <c r="AC207" s="73">
        <f>X207/252/SQRT(3)</f>
        <v>34.366087451763441</v>
      </c>
      <c r="AD207" s="22" t="s">
        <v>190</v>
      </c>
      <c r="AE207" s="22">
        <v>1</v>
      </c>
      <c r="AF207" s="9"/>
      <c r="AG207" s="22">
        <f t="shared" si="97"/>
        <v>0</v>
      </c>
      <c r="AH207" s="9">
        <f t="shared" si="98"/>
        <v>0</v>
      </c>
      <c r="AI207" s="9" t="e">
        <f t="shared" si="99"/>
        <v>#N/A</v>
      </c>
      <c r="AJ207" s="9" t="e">
        <f t="shared" si="100"/>
        <v>#NUM!</v>
      </c>
      <c r="AK207" s="55">
        <f t="shared" si="101"/>
        <v>0</v>
      </c>
      <c r="AL207" s="56" t="e">
        <f t="shared" si="102"/>
        <v>#N/A</v>
      </c>
    </row>
    <row r="208" spans="1:38" x14ac:dyDescent="0.25">
      <c r="A208" s="132" t="s">
        <v>184</v>
      </c>
      <c r="B208" s="115">
        <v>15000</v>
      </c>
      <c r="C208" s="9">
        <v>186</v>
      </c>
      <c r="D208" s="9">
        <v>196</v>
      </c>
      <c r="E208" s="118">
        <f t="shared" si="90"/>
        <v>10</v>
      </c>
      <c r="F208" s="11">
        <v>5.2999999999999999E-2</v>
      </c>
      <c r="G208" s="73">
        <f>B208/240/SQRT(3)</f>
        <v>36.084391824351613</v>
      </c>
      <c r="H208" s="22" t="s">
        <v>190</v>
      </c>
      <c r="I208" s="22">
        <v>1</v>
      </c>
      <c r="J208" s="9"/>
      <c r="K208" s="22">
        <f t="shared" si="91"/>
        <v>0</v>
      </c>
      <c r="L208" s="9">
        <f t="shared" si="92"/>
        <v>0</v>
      </c>
      <c r="M208" s="9" t="e">
        <f t="shared" si="93"/>
        <v>#N/A</v>
      </c>
      <c r="N208" s="9" t="e">
        <f t="shared" si="94"/>
        <v>#NUM!</v>
      </c>
      <c r="O208" s="55">
        <f t="shared" si="95"/>
        <v>1</v>
      </c>
      <c r="P208" s="56" t="e">
        <f t="shared" si="103"/>
        <v>#N/A</v>
      </c>
      <c r="W208" s="132" t="s">
        <v>184</v>
      </c>
      <c r="X208" s="115">
        <v>15000</v>
      </c>
      <c r="Y208" s="9">
        <v>186</v>
      </c>
      <c r="Z208" s="9">
        <v>196</v>
      </c>
      <c r="AA208" s="118">
        <f t="shared" si="96"/>
        <v>10</v>
      </c>
      <c r="AB208" s="11">
        <v>5.1999999999999998E-2</v>
      </c>
      <c r="AC208" s="73">
        <f>X208/240/SQRT(3)</f>
        <v>36.084391824351613</v>
      </c>
      <c r="AD208" s="22" t="s">
        <v>190</v>
      </c>
      <c r="AE208" s="22">
        <v>1</v>
      </c>
      <c r="AF208" s="9"/>
      <c r="AG208" s="22">
        <f t="shared" si="97"/>
        <v>0</v>
      </c>
      <c r="AH208" s="9">
        <f t="shared" si="98"/>
        <v>0</v>
      </c>
      <c r="AI208" s="9" t="e">
        <f t="shared" si="99"/>
        <v>#N/A</v>
      </c>
      <c r="AJ208" s="9" t="e">
        <f t="shared" si="100"/>
        <v>#NUM!</v>
      </c>
      <c r="AK208" s="55">
        <f t="shared" si="101"/>
        <v>1</v>
      </c>
      <c r="AL208" s="56" t="e">
        <f t="shared" si="102"/>
        <v>#N/A</v>
      </c>
    </row>
    <row r="209" spans="1:38" x14ac:dyDescent="0.25">
      <c r="A209" s="132" t="s">
        <v>184</v>
      </c>
      <c r="B209" s="115">
        <v>15000</v>
      </c>
      <c r="C209" s="9">
        <v>186</v>
      </c>
      <c r="D209" s="9">
        <v>206</v>
      </c>
      <c r="E209" s="118">
        <f t="shared" si="90"/>
        <v>20</v>
      </c>
      <c r="F209" s="11">
        <v>0.105</v>
      </c>
      <c r="G209" s="73">
        <f>B209/252/SQRT(3)</f>
        <v>34.366087451763441</v>
      </c>
      <c r="H209" s="22" t="s">
        <v>190</v>
      </c>
      <c r="I209" s="22">
        <v>1</v>
      </c>
      <c r="J209" s="9"/>
      <c r="K209" s="22">
        <f t="shared" si="91"/>
        <v>0</v>
      </c>
      <c r="L209" s="9">
        <f t="shared" si="92"/>
        <v>0</v>
      </c>
      <c r="M209" s="9" t="e">
        <f t="shared" si="93"/>
        <v>#N/A</v>
      </c>
      <c r="N209" s="9" t="e">
        <f t="shared" si="94"/>
        <v>#NUM!</v>
      </c>
      <c r="O209" s="55">
        <f t="shared" si="95"/>
        <v>0</v>
      </c>
      <c r="P209" s="56" t="e">
        <f t="shared" si="103"/>
        <v>#N/A</v>
      </c>
      <c r="W209" s="132" t="s">
        <v>184</v>
      </c>
      <c r="X209" s="115">
        <v>15000</v>
      </c>
      <c r="Y209" s="9">
        <v>186</v>
      </c>
      <c r="Z209" s="9">
        <v>206</v>
      </c>
      <c r="AA209" s="118">
        <f t="shared" si="96"/>
        <v>20</v>
      </c>
      <c r="AB209" s="11">
        <v>9.6000000000000002E-2</v>
      </c>
      <c r="AC209" s="73">
        <f>X209/252/SQRT(3)</f>
        <v>34.366087451763441</v>
      </c>
      <c r="AD209" s="22" t="s">
        <v>190</v>
      </c>
      <c r="AE209" s="22">
        <v>1</v>
      </c>
      <c r="AF209" s="9"/>
      <c r="AG209" s="22">
        <f t="shared" si="97"/>
        <v>0</v>
      </c>
      <c r="AH209" s="9">
        <f t="shared" si="98"/>
        <v>0</v>
      </c>
      <c r="AI209" s="9" t="e">
        <f t="shared" si="99"/>
        <v>#N/A</v>
      </c>
      <c r="AJ209" s="9" t="e">
        <f t="shared" si="100"/>
        <v>#NUM!</v>
      </c>
      <c r="AK209" s="55">
        <f t="shared" si="101"/>
        <v>0</v>
      </c>
      <c r="AL209" s="56" t="e">
        <f t="shared" si="102"/>
        <v>#N/A</v>
      </c>
    </row>
    <row r="210" spans="1:38" x14ac:dyDescent="0.25">
      <c r="A210" s="132" t="s">
        <v>184</v>
      </c>
      <c r="B210" s="115">
        <v>15000</v>
      </c>
      <c r="C210" s="9">
        <v>197</v>
      </c>
      <c r="D210" s="9">
        <v>208</v>
      </c>
      <c r="E210" s="118">
        <f t="shared" si="90"/>
        <v>11</v>
      </c>
      <c r="F210" s="11">
        <v>5.2999999999999999E-2</v>
      </c>
      <c r="G210" s="73">
        <f>B210/240/SQRT(3)</f>
        <v>36.084391824351613</v>
      </c>
      <c r="H210" s="22" t="s">
        <v>190</v>
      </c>
      <c r="I210" s="22">
        <v>1</v>
      </c>
      <c r="J210" s="9"/>
      <c r="K210" s="22">
        <f t="shared" si="91"/>
        <v>0</v>
      </c>
      <c r="L210" s="9">
        <f t="shared" si="92"/>
        <v>0</v>
      </c>
      <c r="M210" s="9" t="e">
        <f t="shared" si="93"/>
        <v>#N/A</v>
      </c>
      <c r="N210" s="9" t="e">
        <f t="shared" si="94"/>
        <v>#NUM!</v>
      </c>
      <c r="O210" s="55">
        <f t="shared" si="95"/>
        <v>1</v>
      </c>
      <c r="P210" s="56" t="e">
        <f t="shared" si="103"/>
        <v>#N/A</v>
      </c>
      <c r="W210" s="132" t="s">
        <v>184</v>
      </c>
      <c r="X210" s="115">
        <v>15000</v>
      </c>
      <c r="Y210" s="9">
        <v>197</v>
      </c>
      <c r="Z210" s="9">
        <v>208</v>
      </c>
      <c r="AA210" s="118">
        <f t="shared" si="96"/>
        <v>11</v>
      </c>
      <c r="AB210" s="11">
        <v>5.1999999999999998E-2</v>
      </c>
      <c r="AC210" s="73">
        <f>X210/240/SQRT(3)</f>
        <v>36.084391824351613</v>
      </c>
      <c r="AD210" s="22" t="s">
        <v>190</v>
      </c>
      <c r="AE210" s="22">
        <v>1</v>
      </c>
      <c r="AF210" s="9"/>
      <c r="AG210" s="22">
        <f t="shared" si="97"/>
        <v>0</v>
      </c>
      <c r="AH210" s="9">
        <f t="shared" si="98"/>
        <v>0</v>
      </c>
      <c r="AI210" s="9" t="e">
        <f t="shared" si="99"/>
        <v>#N/A</v>
      </c>
      <c r="AJ210" s="9" t="e">
        <f t="shared" si="100"/>
        <v>#NUM!</v>
      </c>
      <c r="AK210" s="55">
        <f t="shared" si="101"/>
        <v>1</v>
      </c>
      <c r="AL210" s="56" t="e">
        <f t="shared" si="102"/>
        <v>#N/A</v>
      </c>
    </row>
    <row r="211" spans="1:38" x14ac:dyDescent="0.25">
      <c r="A211" s="132" t="s">
        <v>184</v>
      </c>
      <c r="B211" s="115">
        <v>15000</v>
      </c>
      <c r="C211" s="9">
        <v>197</v>
      </c>
      <c r="D211" s="9">
        <v>218</v>
      </c>
      <c r="E211" s="118">
        <f t="shared" si="90"/>
        <v>21</v>
      </c>
      <c r="F211" s="11">
        <v>0.105</v>
      </c>
      <c r="G211" s="73">
        <f>B211/252/SQRT(3)</f>
        <v>34.366087451763441</v>
      </c>
      <c r="H211" s="22" t="s">
        <v>190</v>
      </c>
      <c r="I211" s="22">
        <v>1</v>
      </c>
      <c r="J211" s="9"/>
      <c r="K211" s="22">
        <f t="shared" si="91"/>
        <v>0</v>
      </c>
      <c r="L211" s="9">
        <f t="shared" si="92"/>
        <v>0</v>
      </c>
      <c r="M211" s="9" t="e">
        <f>IF($T$31=E211,1,0)</f>
        <v>#N/A</v>
      </c>
      <c r="N211" s="9" t="e">
        <f>IF($S$36&lt;=B211,1,0)</f>
        <v>#NUM!</v>
      </c>
      <c r="O211" s="55">
        <f>IF($S$4&lt;=G211,1,0)</f>
        <v>0</v>
      </c>
      <c r="P211" s="56" t="e">
        <f t="shared" si="103"/>
        <v>#N/A</v>
      </c>
      <c r="W211" s="132" t="s">
        <v>184</v>
      </c>
      <c r="X211" s="115">
        <v>15000</v>
      </c>
      <c r="Y211" s="9">
        <v>197</v>
      </c>
      <c r="Z211" s="9">
        <v>218</v>
      </c>
      <c r="AA211" s="118">
        <f t="shared" si="96"/>
        <v>21</v>
      </c>
      <c r="AB211" s="11">
        <v>9.6000000000000002E-2</v>
      </c>
      <c r="AC211" s="73">
        <f>X211/252/SQRT(3)</f>
        <v>34.366087451763441</v>
      </c>
      <c r="AD211" s="22" t="s">
        <v>190</v>
      </c>
      <c r="AE211" s="22">
        <v>1</v>
      </c>
      <c r="AF211" s="9"/>
      <c r="AG211" s="22">
        <f t="shared" si="97"/>
        <v>0</v>
      </c>
      <c r="AH211" s="9">
        <f t="shared" si="98"/>
        <v>0</v>
      </c>
      <c r="AI211" s="9" t="e">
        <f t="shared" si="99"/>
        <v>#N/A</v>
      </c>
      <c r="AJ211" s="9" t="e">
        <f t="shared" si="100"/>
        <v>#NUM!</v>
      </c>
      <c r="AK211" s="55">
        <f t="shared" si="101"/>
        <v>0</v>
      </c>
      <c r="AL211" s="56" t="e">
        <f t="shared" si="102"/>
        <v>#N/A</v>
      </c>
    </row>
    <row r="212" spans="1:38" x14ac:dyDescent="0.25">
      <c r="A212" s="132" t="s">
        <v>184</v>
      </c>
      <c r="B212" s="115">
        <v>15000</v>
      </c>
      <c r="C212" s="9">
        <v>208</v>
      </c>
      <c r="D212" s="9">
        <v>219</v>
      </c>
      <c r="E212" s="118">
        <f t="shared" si="90"/>
        <v>11</v>
      </c>
      <c r="F212" s="11">
        <v>5.2999999999999999E-2</v>
      </c>
      <c r="G212" s="73">
        <f>B212/240/SQRT(3)</f>
        <v>36.084391824351613</v>
      </c>
      <c r="H212" s="22" t="s">
        <v>190</v>
      </c>
      <c r="I212" s="22">
        <v>1</v>
      </c>
      <c r="J212" s="9"/>
      <c r="K212" s="22">
        <f t="shared" si="91"/>
        <v>0</v>
      </c>
      <c r="L212" s="9">
        <f t="shared" si="92"/>
        <v>0</v>
      </c>
      <c r="M212" s="9" t="e">
        <f t="shared" ref="M212:M222" si="104">IF($T$31=E212,1,0)</f>
        <v>#N/A</v>
      </c>
      <c r="N212" s="9" t="e">
        <f t="shared" ref="N212:N222" si="105">IF($S$36&lt;=B212,1,0)</f>
        <v>#NUM!</v>
      </c>
      <c r="O212" s="55">
        <f t="shared" ref="O212:O222" si="106">IF($S$4&lt;=G212,1,0)</f>
        <v>1</v>
      </c>
      <c r="P212" s="56" t="e">
        <f t="shared" si="103"/>
        <v>#N/A</v>
      </c>
      <c r="W212" s="132" t="s">
        <v>184</v>
      </c>
      <c r="X212" s="115">
        <v>15000</v>
      </c>
      <c r="Y212" s="9">
        <v>208</v>
      </c>
      <c r="Z212" s="9">
        <v>219</v>
      </c>
      <c r="AA212" s="118">
        <f t="shared" si="96"/>
        <v>11</v>
      </c>
      <c r="AB212" s="11">
        <v>5.1999999999999998E-2</v>
      </c>
      <c r="AC212" s="73">
        <f>X212/240/SQRT(3)</f>
        <v>36.084391824351613</v>
      </c>
      <c r="AD212" s="22" t="s">
        <v>190</v>
      </c>
      <c r="AE212" s="22">
        <v>1</v>
      </c>
      <c r="AF212" s="9"/>
      <c r="AG212" s="22">
        <f t="shared" si="97"/>
        <v>0</v>
      </c>
      <c r="AH212" s="9">
        <f t="shared" si="98"/>
        <v>0</v>
      </c>
      <c r="AI212" s="9" t="e">
        <f t="shared" si="99"/>
        <v>#N/A</v>
      </c>
      <c r="AJ212" s="9" t="e">
        <f t="shared" si="100"/>
        <v>#NUM!</v>
      </c>
      <c r="AK212" s="55">
        <f t="shared" si="101"/>
        <v>1</v>
      </c>
      <c r="AL212" s="56" t="e">
        <f t="shared" si="102"/>
        <v>#N/A</v>
      </c>
    </row>
    <row r="213" spans="1:38" x14ac:dyDescent="0.25">
      <c r="A213" s="132" t="s">
        <v>184</v>
      </c>
      <c r="B213" s="115">
        <v>15000</v>
      </c>
      <c r="C213" s="9">
        <v>208</v>
      </c>
      <c r="D213" s="9">
        <v>230</v>
      </c>
      <c r="E213" s="118">
        <f t="shared" si="90"/>
        <v>22</v>
      </c>
      <c r="F213" s="11">
        <v>0.105</v>
      </c>
      <c r="G213" s="73">
        <f>B213/252/SQRT(3)</f>
        <v>34.366087451763441</v>
      </c>
      <c r="H213" s="22" t="s">
        <v>190</v>
      </c>
      <c r="I213" s="22">
        <v>1</v>
      </c>
      <c r="J213" s="9"/>
      <c r="K213" s="22">
        <f t="shared" si="91"/>
        <v>0</v>
      </c>
      <c r="L213" s="9">
        <f t="shared" si="92"/>
        <v>0</v>
      </c>
      <c r="M213" s="9" t="e">
        <f t="shared" si="104"/>
        <v>#N/A</v>
      </c>
      <c r="N213" s="9" t="e">
        <f t="shared" si="105"/>
        <v>#NUM!</v>
      </c>
      <c r="O213" s="55">
        <f t="shared" si="106"/>
        <v>0</v>
      </c>
      <c r="P213" s="56" t="e">
        <f t="shared" si="103"/>
        <v>#N/A</v>
      </c>
      <c r="W213" s="132" t="s">
        <v>184</v>
      </c>
      <c r="X213" s="115">
        <v>15000</v>
      </c>
      <c r="Y213" s="9">
        <v>208</v>
      </c>
      <c r="Z213" s="9">
        <v>230</v>
      </c>
      <c r="AA213" s="118">
        <f t="shared" si="96"/>
        <v>22</v>
      </c>
      <c r="AB213" s="11">
        <v>9.6000000000000002E-2</v>
      </c>
      <c r="AC213" s="73">
        <f>X213/252/SQRT(3)</f>
        <v>34.366087451763441</v>
      </c>
      <c r="AD213" s="22" t="s">
        <v>190</v>
      </c>
      <c r="AE213" s="22">
        <v>1</v>
      </c>
      <c r="AF213" s="9"/>
      <c r="AG213" s="22">
        <f t="shared" si="97"/>
        <v>0</v>
      </c>
      <c r="AH213" s="9">
        <f t="shared" si="98"/>
        <v>0</v>
      </c>
      <c r="AI213" s="9" t="e">
        <f t="shared" si="99"/>
        <v>#N/A</v>
      </c>
      <c r="AJ213" s="9" t="e">
        <f t="shared" si="100"/>
        <v>#NUM!</v>
      </c>
      <c r="AK213" s="55">
        <f t="shared" si="101"/>
        <v>0</v>
      </c>
      <c r="AL213" s="56" t="e">
        <f t="shared" si="102"/>
        <v>#N/A</v>
      </c>
    </row>
    <row r="214" spans="1:38" x14ac:dyDescent="0.25">
      <c r="A214" s="132" t="s">
        <v>184</v>
      </c>
      <c r="B214" s="115">
        <v>15000</v>
      </c>
      <c r="C214" s="9">
        <v>219</v>
      </c>
      <c r="D214" s="9">
        <v>231</v>
      </c>
      <c r="E214" s="118">
        <f t="shared" si="90"/>
        <v>12</v>
      </c>
      <c r="F214" s="11">
        <v>5.2999999999999999E-2</v>
      </c>
      <c r="G214" s="73">
        <f>B214/240/SQRT(3)</f>
        <v>36.084391824351613</v>
      </c>
      <c r="H214" s="22" t="s">
        <v>190</v>
      </c>
      <c r="I214" s="22">
        <v>1</v>
      </c>
      <c r="J214" s="9"/>
      <c r="K214" s="22">
        <f t="shared" si="91"/>
        <v>0</v>
      </c>
      <c r="L214" s="9">
        <f t="shared" si="92"/>
        <v>0</v>
      </c>
      <c r="M214" s="9" t="e">
        <f t="shared" si="104"/>
        <v>#N/A</v>
      </c>
      <c r="N214" s="9" t="e">
        <f t="shared" si="105"/>
        <v>#NUM!</v>
      </c>
      <c r="O214" s="55">
        <f t="shared" si="106"/>
        <v>1</v>
      </c>
      <c r="P214" s="56" t="e">
        <f t="shared" si="103"/>
        <v>#N/A</v>
      </c>
      <c r="W214" s="132" t="s">
        <v>184</v>
      </c>
      <c r="X214" s="115">
        <v>15000</v>
      </c>
      <c r="Y214" s="9">
        <v>219</v>
      </c>
      <c r="Z214" s="9">
        <v>231</v>
      </c>
      <c r="AA214" s="118">
        <f t="shared" si="96"/>
        <v>12</v>
      </c>
      <c r="AB214" s="11">
        <v>5.1999999999999998E-2</v>
      </c>
      <c r="AC214" s="73">
        <f>X214/240/SQRT(3)</f>
        <v>36.084391824351613</v>
      </c>
      <c r="AD214" s="22" t="s">
        <v>190</v>
      </c>
      <c r="AE214" s="22">
        <v>1</v>
      </c>
      <c r="AF214" s="9"/>
      <c r="AG214" s="22">
        <f t="shared" si="97"/>
        <v>0</v>
      </c>
      <c r="AH214" s="9">
        <f t="shared" si="98"/>
        <v>0</v>
      </c>
      <c r="AI214" s="9" t="e">
        <f t="shared" si="99"/>
        <v>#N/A</v>
      </c>
      <c r="AJ214" s="9" t="e">
        <f t="shared" si="100"/>
        <v>#NUM!</v>
      </c>
      <c r="AK214" s="55">
        <f t="shared" si="101"/>
        <v>1</v>
      </c>
      <c r="AL214" s="56" t="e">
        <f t="shared" si="102"/>
        <v>#N/A</v>
      </c>
    </row>
    <row r="215" spans="1:38" x14ac:dyDescent="0.25">
      <c r="A215" s="132" t="s">
        <v>184</v>
      </c>
      <c r="B215" s="115">
        <v>15000</v>
      </c>
      <c r="C215" s="9">
        <v>219</v>
      </c>
      <c r="D215" s="9">
        <v>242</v>
      </c>
      <c r="E215" s="118">
        <f t="shared" si="90"/>
        <v>23</v>
      </c>
      <c r="F215" s="11">
        <v>0.105</v>
      </c>
      <c r="G215" s="73">
        <f>B215/252/SQRT(3)</f>
        <v>34.366087451763441</v>
      </c>
      <c r="H215" s="22" t="s">
        <v>190</v>
      </c>
      <c r="I215" s="22">
        <v>1</v>
      </c>
      <c r="J215" s="9"/>
      <c r="K215" s="22">
        <f t="shared" si="91"/>
        <v>0</v>
      </c>
      <c r="L215" s="9">
        <f t="shared" si="92"/>
        <v>0</v>
      </c>
      <c r="M215" s="9" t="e">
        <f t="shared" si="104"/>
        <v>#N/A</v>
      </c>
      <c r="N215" s="9" t="e">
        <f t="shared" si="105"/>
        <v>#NUM!</v>
      </c>
      <c r="O215" s="55">
        <f t="shared" si="106"/>
        <v>0</v>
      </c>
      <c r="P215" s="56" t="e">
        <f t="shared" si="103"/>
        <v>#N/A</v>
      </c>
      <c r="W215" s="132" t="s">
        <v>184</v>
      </c>
      <c r="X215" s="115">
        <v>15000</v>
      </c>
      <c r="Y215" s="9">
        <v>219</v>
      </c>
      <c r="Z215" s="9">
        <v>242</v>
      </c>
      <c r="AA215" s="118">
        <f t="shared" si="96"/>
        <v>23</v>
      </c>
      <c r="AB215" s="11">
        <v>9.6000000000000002E-2</v>
      </c>
      <c r="AC215" s="73">
        <f>X215/252/SQRT(3)</f>
        <v>34.366087451763441</v>
      </c>
      <c r="AD215" s="22" t="s">
        <v>190</v>
      </c>
      <c r="AE215" s="22">
        <v>1</v>
      </c>
      <c r="AF215" s="9"/>
      <c r="AG215" s="22">
        <f t="shared" si="97"/>
        <v>0</v>
      </c>
      <c r="AH215" s="9">
        <f t="shared" si="98"/>
        <v>0</v>
      </c>
      <c r="AI215" s="9" t="e">
        <f t="shared" si="99"/>
        <v>#N/A</v>
      </c>
      <c r="AJ215" s="9" t="e">
        <f t="shared" si="100"/>
        <v>#NUM!</v>
      </c>
      <c r="AK215" s="55">
        <f t="shared" si="101"/>
        <v>0</v>
      </c>
      <c r="AL215" s="56" t="e">
        <f t="shared" si="102"/>
        <v>#N/A</v>
      </c>
    </row>
    <row r="216" spans="1:38" x14ac:dyDescent="0.25">
      <c r="A216" s="132" t="s">
        <v>184</v>
      </c>
      <c r="B216" s="115">
        <v>15000</v>
      </c>
      <c r="C216" s="9">
        <v>228</v>
      </c>
      <c r="D216" s="9">
        <v>240</v>
      </c>
      <c r="E216" s="118">
        <f t="shared" si="90"/>
        <v>12</v>
      </c>
      <c r="F216" s="11">
        <v>5.2999999999999999E-2</v>
      </c>
      <c r="G216" s="73">
        <f>B216/240/SQRT(3)</f>
        <v>36.084391824351613</v>
      </c>
      <c r="H216" s="22" t="s">
        <v>190</v>
      </c>
      <c r="I216" s="22">
        <v>1</v>
      </c>
      <c r="J216" s="9"/>
      <c r="K216" s="22">
        <f t="shared" si="91"/>
        <v>0</v>
      </c>
      <c r="L216" s="9">
        <f t="shared" si="92"/>
        <v>0</v>
      </c>
      <c r="M216" s="9" t="e">
        <f t="shared" si="104"/>
        <v>#N/A</v>
      </c>
      <c r="N216" s="9" t="e">
        <f t="shared" si="105"/>
        <v>#NUM!</v>
      </c>
      <c r="O216" s="55">
        <f t="shared" si="106"/>
        <v>1</v>
      </c>
      <c r="P216" s="56" t="e">
        <f t="shared" si="103"/>
        <v>#N/A</v>
      </c>
      <c r="W216" s="132" t="s">
        <v>184</v>
      </c>
      <c r="X216" s="115">
        <v>15000</v>
      </c>
      <c r="Y216" s="9">
        <v>228</v>
      </c>
      <c r="Z216" s="9">
        <v>240</v>
      </c>
      <c r="AA216" s="118">
        <f t="shared" si="96"/>
        <v>12</v>
      </c>
      <c r="AB216" s="11">
        <v>5.1999999999999998E-2</v>
      </c>
      <c r="AC216" s="73">
        <f>X216/240/SQRT(3)</f>
        <v>36.084391824351613</v>
      </c>
      <c r="AD216" s="22" t="s">
        <v>190</v>
      </c>
      <c r="AE216" s="22">
        <v>1</v>
      </c>
      <c r="AF216" s="9"/>
      <c r="AG216" s="22">
        <f t="shared" si="97"/>
        <v>0</v>
      </c>
      <c r="AH216" s="9">
        <f t="shared" si="98"/>
        <v>0</v>
      </c>
      <c r="AI216" s="9" t="e">
        <f t="shared" si="99"/>
        <v>#N/A</v>
      </c>
      <c r="AJ216" s="9" t="e">
        <f t="shared" si="100"/>
        <v>#NUM!</v>
      </c>
      <c r="AK216" s="55">
        <f t="shared" si="101"/>
        <v>1</v>
      </c>
      <c r="AL216" s="56" t="e">
        <f t="shared" si="102"/>
        <v>#N/A</v>
      </c>
    </row>
    <row r="217" spans="1:38" x14ac:dyDescent="0.25">
      <c r="A217" s="132" t="s">
        <v>184</v>
      </c>
      <c r="B217" s="115">
        <v>15000</v>
      </c>
      <c r="C217" s="9">
        <v>228</v>
      </c>
      <c r="D217" s="9">
        <v>252</v>
      </c>
      <c r="E217" s="118">
        <f t="shared" si="90"/>
        <v>24</v>
      </c>
      <c r="F217" s="11">
        <v>0.105</v>
      </c>
      <c r="G217" s="73">
        <f>B217/252/SQRT(3)</f>
        <v>34.366087451763441</v>
      </c>
      <c r="H217" s="22" t="s">
        <v>190</v>
      </c>
      <c r="I217" s="22">
        <v>1</v>
      </c>
      <c r="J217" s="9"/>
      <c r="K217" s="22">
        <f t="shared" si="91"/>
        <v>0</v>
      </c>
      <c r="L217" s="9">
        <f t="shared" si="92"/>
        <v>0</v>
      </c>
      <c r="M217" s="9" t="e">
        <f t="shared" si="104"/>
        <v>#N/A</v>
      </c>
      <c r="N217" s="9" t="e">
        <f t="shared" si="105"/>
        <v>#NUM!</v>
      </c>
      <c r="O217" s="55">
        <f t="shared" si="106"/>
        <v>0</v>
      </c>
      <c r="P217" s="56" t="e">
        <f t="shared" si="103"/>
        <v>#N/A</v>
      </c>
      <c r="W217" s="132" t="s">
        <v>184</v>
      </c>
      <c r="X217" s="115">
        <v>15000</v>
      </c>
      <c r="Y217" s="9">
        <v>228</v>
      </c>
      <c r="Z217" s="9">
        <v>252</v>
      </c>
      <c r="AA217" s="118">
        <f t="shared" si="96"/>
        <v>24</v>
      </c>
      <c r="AB217" s="11">
        <v>9.6000000000000002E-2</v>
      </c>
      <c r="AC217" s="73">
        <f>X217/252/SQRT(3)</f>
        <v>34.366087451763441</v>
      </c>
      <c r="AD217" s="22" t="s">
        <v>190</v>
      </c>
      <c r="AE217" s="22">
        <v>1</v>
      </c>
      <c r="AF217" s="9"/>
      <c r="AG217" s="22">
        <f t="shared" si="97"/>
        <v>0</v>
      </c>
      <c r="AH217" s="9">
        <f t="shared" si="98"/>
        <v>0</v>
      </c>
      <c r="AI217" s="9" t="e">
        <f t="shared" si="99"/>
        <v>#N/A</v>
      </c>
      <c r="AJ217" s="9" t="e">
        <f t="shared" si="100"/>
        <v>#NUM!</v>
      </c>
      <c r="AK217" s="55">
        <f t="shared" si="101"/>
        <v>0</v>
      </c>
      <c r="AL217" s="56" t="e">
        <f t="shared" si="102"/>
        <v>#N/A</v>
      </c>
    </row>
    <row r="218" spans="1:38" x14ac:dyDescent="0.25">
      <c r="A218" s="132" t="s">
        <v>184</v>
      </c>
      <c r="B218" s="115">
        <v>15000</v>
      </c>
      <c r="C218" s="9">
        <v>196</v>
      </c>
      <c r="D218" s="9">
        <v>206</v>
      </c>
      <c r="E218" s="118">
        <f t="shared" si="90"/>
        <v>10</v>
      </c>
      <c r="F218" s="11">
        <v>0.05</v>
      </c>
      <c r="G218" s="73">
        <f t="shared" ref="G218:G222" si="107">B218/252/SQRT(3)</f>
        <v>34.366087451763441</v>
      </c>
      <c r="H218" s="22" t="s">
        <v>190</v>
      </c>
      <c r="I218" s="22">
        <v>1</v>
      </c>
      <c r="J218" s="9"/>
      <c r="K218" s="22">
        <f t="shared" si="91"/>
        <v>0</v>
      </c>
      <c r="L218" s="9">
        <f t="shared" si="92"/>
        <v>0</v>
      </c>
      <c r="M218" s="9" t="e">
        <f t="shared" si="104"/>
        <v>#N/A</v>
      </c>
      <c r="N218" s="9" t="e">
        <f t="shared" si="105"/>
        <v>#NUM!</v>
      </c>
      <c r="O218" s="55">
        <f t="shared" si="106"/>
        <v>0</v>
      </c>
      <c r="P218" s="56" t="e">
        <f t="shared" si="103"/>
        <v>#N/A</v>
      </c>
      <c r="W218" s="132" t="s">
        <v>184</v>
      </c>
      <c r="X218" s="115">
        <v>15000</v>
      </c>
      <c r="Y218" s="9">
        <v>196</v>
      </c>
      <c r="Z218" s="9">
        <v>206</v>
      </c>
      <c r="AA218" s="118">
        <f t="shared" si="96"/>
        <v>10</v>
      </c>
      <c r="AB218" s="11">
        <v>4.8000000000000001E-2</v>
      </c>
      <c r="AC218" s="73">
        <f t="shared" ref="AC218:AC222" si="108">X218/252/SQRT(3)</f>
        <v>34.366087451763441</v>
      </c>
      <c r="AD218" s="22" t="s">
        <v>190</v>
      </c>
      <c r="AE218" s="22">
        <v>1</v>
      </c>
      <c r="AF218" s="9"/>
      <c r="AG218" s="22">
        <f t="shared" si="97"/>
        <v>0</v>
      </c>
      <c r="AH218" s="9">
        <f t="shared" si="98"/>
        <v>0</v>
      </c>
      <c r="AI218" s="9" t="e">
        <f t="shared" si="99"/>
        <v>#N/A</v>
      </c>
      <c r="AJ218" s="9" t="e">
        <f t="shared" si="100"/>
        <v>#NUM!</v>
      </c>
      <c r="AK218" s="55">
        <f t="shared" si="101"/>
        <v>0</v>
      </c>
      <c r="AL218" s="56" t="e">
        <f t="shared" si="102"/>
        <v>#N/A</v>
      </c>
    </row>
    <row r="219" spans="1:38" x14ac:dyDescent="0.25">
      <c r="A219" s="132" t="s">
        <v>184</v>
      </c>
      <c r="B219" s="115">
        <v>15000</v>
      </c>
      <c r="C219" s="9">
        <v>208</v>
      </c>
      <c r="D219" s="9">
        <v>218</v>
      </c>
      <c r="E219" s="118">
        <f t="shared" si="90"/>
        <v>10</v>
      </c>
      <c r="F219" s="11">
        <v>4.8000000000000001E-2</v>
      </c>
      <c r="G219" s="73">
        <f t="shared" si="107"/>
        <v>34.366087451763441</v>
      </c>
      <c r="H219" s="22" t="s">
        <v>190</v>
      </c>
      <c r="I219" s="22">
        <v>1</v>
      </c>
      <c r="J219" s="9"/>
      <c r="K219" s="22">
        <f t="shared" si="91"/>
        <v>0</v>
      </c>
      <c r="L219" s="9">
        <f t="shared" si="92"/>
        <v>0</v>
      </c>
      <c r="M219" s="9" t="e">
        <f t="shared" si="104"/>
        <v>#N/A</v>
      </c>
      <c r="N219" s="9" t="e">
        <f t="shared" si="105"/>
        <v>#NUM!</v>
      </c>
      <c r="O219" s="55">
        <f t="shared" si="106"/>
        <v>0</v>
      </c>
      <c r="P219" s="56" t="e">
        <f t="shared" si="103"/>
        <v>#N/A</v>
      </c>
      <c r="W219" s="132" t="s">
        <v>184</v>
      </c>
      <c r="X219" s="115">
        <v>15000</v>
      </c>
      <c r="Y219" s="9">
        <v>208</v>
      </c>
      <c r="Z219" s="9">
        <v>218</v>
      </c>
      <c r="AA219" s="118">
        <f t="shared" si="96"/>
        <v>10</v>
      </c>
      <c r="AB219" s="11">
        <v>4.8000000000000001E-2</v>
      </c>
      <c r="AC219" s="73">
        <f t="shared" si="108"/>
        <v>34.366087451763441</v>
      </c>
      <c r="AD219" s="22" t="s">
        <v>190</v>
      </c>
      <c r="AE219" s="22">
        <v>1</v>
      </c>
      <c r="AF219" s="9"/>
      <c r="AG219" s="22">
        <f t="shared" si="97"/>
        <v>0</v>
      </c>
      <c r="AH219" s="9">
        <f t="shared" si="98"/>
        <v>0</v>
      </c>
      <c r="AI219" s="9" t="e">
        <f t="shared" si="99"/>
        <v>#N/A</v>
      </c>
      <c r="AJ219" s="9" t="e">
        <f t="shared" si="100"/>
        <v>#NUM!</v>
      </c>
      <c r="AK219" s="55">
        <f t="shared" si="101"/>
        <v>0</v>
      </c>
      <c r="AL219" s="56" t="e">
        <f t="shared" si="102"/>
        <v>#N/A</v>
      </c>
    </row>
    <row r="220" spans="1:38" x14ac:dyDescent="0.25">
      <c r="A220" s="132" t="s">
        <v>184</v>
      </c>
      <c r="B220" s="115">
        <v>15000</v>
      </c>
      <c r="C220" s="9">
        <v>219</v>
      </c>
      <c r="D220" s="9">
        <v>230</v>
      </c>
      <c r="E220" s="118">
        <f t="shared" si="90"/>
        <v>11</v>
      </c>
      <c r="F220" s="11">
        <v>0.05</v>
      </c>
      <c r="G220" s="73">
        <f t="shared" si="107"/>
        <v>34.366087451763441</v>
      </c>
      <c r="H220" s="22" t="s">
        <v>190</v>
      </c>
      <c r="I220" s="22">
        <v>1</v>
      </c>
      <c r="J220" s="9"/>
      <c r="K220" s="22">
        <f t="shared" si="91"/>
        <v>0</v>
      </c>
      <c r="L220" s="9">
        <f t="shared" si="92"/>
        <v>0</v>
      </c>
      <c r="M220" s="9" t="e">
        <f t="shared" si="104"/>
        <v>#N/A</v>
      </c>
      <c r="N220" s="9" t="e">
        <f t="shared" si="105"/>
        <v>#NUM!</v>
      </c>
      <c r="O220" s="55">
        <f t="shared" si="106"/>
        <v>0</v>
      </c>
      <c r="P220" s="56" t="e">
        <f t="shared" si="103"/>
        <v>#N/A</v>
      </c>
      <c r="W220" s="132" t="s">
        <v>184</v>
      </c>
      <c r="X220" s="115">
        <v>15000</v>
      </c>
      <c r="Y220" s="9">
        <v>219</v>
      </c>
      <c r="Z220" s="9">
        <v>230</v>
      </c>
      <c r="AA220" s="118">
        <f t="shared" si="96"/>
        <v>11</v>
      </c>
      <c r="AB220" s="11">
        <v>4.8000000000000001E-2</v>
      </c>
      <c r="AC220" s="73">
        <f t="shared" si="108"/>
        <v>34.366087451763441</v>
      </c>
      <c r="AD220" s="22" t="s">
        <v>190</v>
      </c>
      <c r="AE220" s="22">
        <v>1</v>
      </c>
      <c r="AF220" s="9"/>
      <c r="AG220" s="22">
        <f t="shared" si="97"/>
        <v>0</v>
      </c>
      <c r="AH220" s="9">
        <f t="shared" si="98"/>
        <v>0</v>
      </c>
      <c r="AI220" s="9" t="e">
        <f t="shared" si="99"/>
        <v>#N/A</v>
      </c>
      <c r="AJ220" s="9" t="e">
        <f t="shared" si="100"/>
        <v>#NUM!</v>
      </c>
      <c r="AK220" s="55">
        <f t="shared" si="101"/>
        <v>0</v>
      </c>
      <c r="AL220" s="56" t="e">
        <f t="shared" si="102"/>
        <v>#N/A</v>
      </c>
    </row>
    <row r="221" spans="1:38" x14ac:dyDescent="0.25">
      <c r="A221" s="132" t="s">
        <v>184</v>
      </c>
      <c r="B221" s="115">
        <v>15000</v>
      </c>
      <c r="C221" s="9">
        <v>231</v>
      </c>
      <c r="D221" s="9">
        <v>242</v>
      </c>
      <c r="E221" s="118">
        <f t="shared" si="90"/>
        <v>11</v>
      </c>
      <c r="F221" s="11">
        <v>4.8000000000000001E-2</v>
      </c>
      <c r="G221" s="73">
        <f t="shared" si="107"/>
        <v>34.366087451763441</v>
      </c>
      <c r="H221" s="22" t="s">
        <v>190</v>
      </c>
      <c r="I221" s="22">
        <v>1</v>
      </c>
      <c r="J221" s="9"/>
      <c r="K221" s="22">
        <f t="shared" si="91"/>
        <v>0</v>
      </c>
      <c r="L221" s="9">
        <f t="shared" si="92"/>
        <v>0</v>
      </c>
      <c r="M221" s="9" t="e">
        <f t="shared" si="104"/>
        <v>#N/A</v>
      </c>
      <c r="N221" s="9" t="e">
        <f t="shared" si="105"/>
        <v>#NUM!</v>
      </c>
      <c r="O221" s="55">
        <f t="shared" si="106"/>
        <v>0</v>
      </c>
      <c r="P221" s="56" t="e">
        <f t="shared" si="103"/>
        <v>#N/A</v>
      </c>
      <c r="W221" s="132" t="s">
        <v>184</v>
      </c>
      <c r="X221" s="115">
        <v>15000</v>
      </c>
      <c r="Y221" s="9">
        <v>231</v>
      </c>
      <c r="Z221" s="9">
        <v>242</v>
      </c>
      <c r="AA221" s="118">
        <f t="shared" si="96"/>
        <v>11</v>
      </c>
      <c r="AB221" s="11">
        <v>4.8000000000000001E-2</v>
      </c>
      <c r="AC221" s="73">
        <f t="shared" si="108"/>
        <v>34.366087451763441</v>
      </c>
      <c r="AD221" s="22" t="s">
        <v>190</v>
      </c>
      <c r="AE221" s="22">
        <v>1</v>
      </c>
      <c r="AF221" s="9"/>
      <c r="AG221" s="22">
        <f t="shared" si="97"/>
        <v>0</v>
      </c>
      <c r="AH221" s="9">
        <f t="shared" si="98"/>
        <v>0</v>
      </c>
      <c r="AI221" s="9" t="e">
        <f t="shared" si="99"/>
        <v>#N/A</v>
      </c>
      <c r="AJ221" s="9" t="e">
        <f t="shared" si="100"/>
        <v>#NUM!</v>
      </c>
      <c r="AK221" s="55">
        <f t="shared" si="101"/>
        <v>0</v>
      </c>
      <c r="AL221" s="56" t="e">
        <f t="shared" si="102"/>
        <v>#N/A</v>
      </c>
    </row>
    <row r="222" spans="1:38" ht="15.75" thickBot="1" x14ac:dyDescent="0.3">
      <c r="A222" s="133" t="s">
        <v>184</v>
      </c>
      <c r="B222" s="134">
        <v>15000</v>
      </c>
      <c r="C222" s="14">
        <v>240</v>
      </c>
      <c r="D222" s="14">
        <v>252</v>
      </c>
      <c r="E222" s="144">
        <f t="shared" si="90"/>
        <v>12</v>
      </c>
      <c r="F222" s="16">
        <v>0.05</v>
      </c>
      <c r="G222" s="75">
        <f t="shared" si="107"/>
        <v>34.366087451763441</v>
      </c>
      <c r="H222" s="136" t="s">
        <v>190</v>
      </c>
      <c r="I222" s="136">
        <v>1</v>
      </c>
      <c r="J222" s="14"/>
      <c r="K222" s="136">
        <f t="shared" si="91"/>
        <v>0</v>
      </c>
      <c r="L222" s="14">
        <f t="shared" si="92"/>
        <v>0</v>
      </c>
      <c r="M222" s="14" t="e">
        <f t="shared" si="104"/>
        <v>#N/A</v>
      </c>
      <c r="N222" s="14" t="e">
        <f t="shared" si="105"/>
        <v>#NUM!</v>
      </c>
      <c r="O222" s="57">
        <f t="shared" si="106"/>
        <v>0</v>
      </c>
      <c r="P222" s="145" t="e">
        <f t="shared" si="103"/>
        <v>#N/A</v>
      </c>
      <c r="W222" s="133" t="s">
        <v>184</v>
      </c>
      <c r="X222" s="134">
        <v>15000</v>
      </c>
      <c r="Y222" s="14">
        <v>240</v>
      </c>
      <c r="Z222" s="14">
        <v>252</v>
      </c>
      <c r="AA222" s="144">
        <f t="shared" si="96"/>
        <v>12</v>
      </c>
      <c r="AB222" s="16">
        <v>4.8000000000000001E-2</v>
      </c>
      <c r="AC222" s="75">
        <f t="shared" si="108"/>
        <v>34.366087451763441</v>
      </c>
      <c r="AD222" s="136" t="s">
        <v>190</v>
      </c>
      <c r="AE222" s="136">
        <v>1</v>
      </c>
      <c r="AF222" s="14"/>
      <c r="AG222" s="136">
        <f t="shared" si="97"/>
        <v>0</v>
      </c>
      <c r="AH222" s="14">
        <f t="shared" si="98"/>
        <v>0</v>
      </c>
      <c r="AI222" s="14" t="e">
        <f t="shared" si="99"/>
        <v>#N/A</v>
      </c>
      <c r="AJ222" s="14" t="e">
        <f t="shared" si="100"/>
        <v>#NUM!</v>
      </c>
      <c r="AK222" s="57">
        <f t="shared" si="101"/>
        <v>0</v>
      </c>
      <c r="AL222" s="145" t="e">
        <f t="shared" si="102"/>
        <v>#N/A</v>
      </c>
    </row>
    <row r="223" spans="1:38" x14ac:dyDescent="0.25">
      <c r="A223" s="125" t="s">
        <v>185</v>
      </c>
      <c r="B223" s="126">
        <v>30000</v>
      </c>
      <c r="C223" s="4">
        <v>170</v>
      </c>
      <c r="D223" s="4">
        <v>186</v>
      </c>
      <c r="E223" s="141">
        <f>D223-C223</f>
        <v>16</v>
      </c>
      <c r="F223" s="6">
        <v>9.4E-2</v>
      </c>
      <c r="G223" s="74">
        <f>B223/228/SQRT(3)</f>
        <v>75.967140682845496</v>
      </c>
      <c r="H223" s="128" t="s">
        <v>190</v>
      </c>
      <c r="I223" s="128">
        <v>1</v>
      </c>
      <c r="J223" s="4"/>
      <c r="K223" s="128">
        <f>IF(AND($S$24=F223:F223,C223&lt;=$S$2,$S$2&lt;=D223),1,0)</f>
        <v>0</v>
      </c>
      <c r="L223" s="4">
        <f>IF(AND($S$24=F223,$U$3="Boost"),1,0)</f>
        <v>0</v>
      </c>
      <c r="M223" s="4" t="e">
        <f>IF($T$31=E223,1,0)</f>
        <v>#N/A</v>
      </c>
      <c r="N223" s="4" t="e">
        <f>IF($S$36&lt;=B223,1,0)</f>
        <v>#NUM!</v>
      </c>
      <c r="O223" s="142">
        <f>IF($S$4&lt;=G223,1,0)</f>
        <v>1</v>
      </c>
      <c r="P223" s="143" t="e">
        <f t="shared" ref="P223:P233" si="109">IF($S$1=1,IF(SUM(K223:O223)=5,1,0),0)</f>
        <v>#N/A</v>
      </c>
      <c r="W223" s="125" t="s">
        <v>185</v>
      </c>
      <c r="X223" s="126">
        <v>30000</v>
      </c>
      <c r="Y223" s="4">
        <v>170</v>
      </c>
      <c r="Z223" s="4">
        <v>186</v>
      </c>
      <c r="AA223" s="141">
        <f>Z223-Y223</f>
        <v>16</v>
      </c>
      <c r="AB223" s="6">
        <v>8.6999999999999994E-2</v>
      </c>
      <c r="AC223" s="74">
        <f>X223/228/SQRT(3)</f>
        <v>75.967140682845496</v>
      </c>
      <c r="AD223" s="128" t="s">
        <v>190</v>
      </c>
      <c r="AE223" s="128">
        <v>1</v>
      </c>
      <c r="AF223" s="4"/>
      <c r="AG223" s="128">
        <f t="shared" si="97"/>
        <v>0</v>
      </c>
      <c r="AH223" s="4">
        <f t="shared" si="98"/>
        <v>0</v>
      </c>
      <c r="AI223" s="4" t="e">
        <f t="shared" si="99"/>
        <v>#N/A</v>
      </c>
      <c r="AJ223" s="4" t="e">
        <f t="shared" si="100"/>
        <v>#NUM!</v>
      </c>
      <c r="AK223" s="142">
        <f t="shared" si="101"/>
        <v>1</v>
      </c>
      <c r="AL223" s="143" t="e">
        <f t="shared" si="102"/>
        <v>#N/A</v>
      </c>
    </row>
    <row r="224" spans="1:38" x14ac:dyDescent="0.25">
      <c r="A224" s="132" t="s">
        <v>185</v>
      </c>
      <c r="B224" s="115">
        <v>30000</v>
      </c>
      <c r="C224" s="9">
        <v>170</v>
      </c>
      <c r="D224" s="9">
        <v>196</v>
      </c>
      <c r="E224" s="118">
        <f t="shared" ref="E224:E252" si="110">D224-C224</f>
        <v>26</v>
      </c>
      <c r="F224" s="11">
        <v>0.153</v>
      </c>
      <c r="G224" s="73">
        <f>B224/240/SQRT(3)</f>
        <v>72.168783648703226</v>
      </c>
      <c r="H224" s="22" t="s">
        <v>190</v>
      </c>
      <c r="I224" s="22">
        <v>1</v>
      </c>
      <c r="J224" s="9"/>
      <c r="K224" s="22">
        <f t="shared" ref="K224:K252" si="111">IF(AND($S$24=F224:F224,C224&lt;=$S$2,$S$2&lt;=D224),1,0)</f>
        <v>0</v>
      </c>
      <c r="L224" s="9">
        <f t="shared" ref="L224:L252" si="112">IF(AND($S$24=F224,$U$3="Boost"),1,0)</f>
        <v>0</v>
      </c>
      <c r="M224" s="9" t="e">
        <f t="shared" ref="M224:M240" si="113">IF($T$31=E224,1,0)</f>
        <v>#N/A</v>
      </c>
      <c r="N224" s="9" t="e">
        <f t="shared" ref="N224:N240" si="114">IF($S$36&lt;=B224,1,0)</f>
        <v>#NUM!</v>
      </c>
      <c r="O224" s="55">
        <f t="shared" ref="O224:O240" si="115">IF($S$4&lt;=G224,1,0)</f>
        <v>1</v>
      </c>
      <c r="P224" s="56" t="e">
        <f t="shared" si="109"/>
        <v>#N/A</v>
      </c>
      <c r="W224" s="132" t="s">
        <v>185</v>
      </c>
      <c r="X224" s="115">
        <v>30000</v>
      </c>
      <c r="Y224" s="9">
        <v>170</v>
      </c>
      <c r="Z224" s="9">
        <v>196</v>
      </c>
      <c r="AA224" s="118">
        <f t="shared" ref="AA224:AA252" si="116">Z224-Y224</f>
        <v>26</v>
      </c>
      <c r="AB224" s="11">
        <v>0.13300000000000001</v>
      </c>
      <c r="AC224" s="73">
        <f>X224/240/SQRT(3)</f>
        <v>72.168783648703226</v>
      </c>
      <c r="AD224" s="22" t="s">
        <v>190</v>
      </c>
      <c r="AE224" s="22">
        <v>1</v>
      </c>
      <c r="AF224" s="9"/>
      <c r="AG224" s="22">
        <f t="shared" si="97"/>
        <v>0</v>
      </c>
      <c r="AH224" s="9">
        <f t="shared" si="98"/>
        <v>0</v>
      </c>
      <c r="AI224" s="9" t="e">
        <f t="shared" si="99"/>
        <v>#N/A</v>
      </c>
      <c r="AJ224" s="9" t="e">
        <f t="shared" si="100"/>
        <v>#NUM!</v>
      </c>
      <c r="AK224" s="55">
        <f t="shared" si="101"/>
        <v>1</v>
      </c>
      <c r="AL224" s="56" t="e">
        <f t="shared" si="102"/>
        <v>#N/A</v>
      </c>
    </row>
    <row r="225" spans="1:38" x14ac:dyDescent="0.25">
      <c r="A225" s="132" t="s">
        <v>185</v>
      </c>
      <c r="B225" s="115">
        <v>30000</v>
      </c>
      <c r="C225" s="9">
        <v>170</v>
      </c>
      <c r="D225" s="9">
        <v>206</v>
      </c>
      <c r="E225" s="118">
        <f t="shared" si="110"/>
        <v>36</v>
      </c>
      <c r="F225" s="11">
        <v>0.21199999999999999</v>
      </c>
      <c r="G225" s="73">
        <f>B225/252/SQRT(3)</f>
        <v>68.732174903526882</v>
      </c>
      <c r="H225" s="22" t="s">
        <v>190</v>
      </c>
      <c r="I225" s="22">
        <v>1</v>
      </c>
      <c r="J225" s="9"/>
      <c r="K225" s="22">
        <f t="shared" si="111"/>
        <v>0</v>
      </c>
      <c r="L225" s="9">
        <f t="shared" si="112"/>
        <v>0</v>
      </c>
      <c r="M225" s="9" t="e">
        <f t="shared" si="113"/>
        <v>#N/A</v>
      </c>
      <c r="N225" s="9" t="e">
        <f t="shared" si="114"/>
        <v>#NUM!</v>
      </c>
      <c r="O225" s="55">
        <f t="shared" si="115"/>
        <v>1</v>
      </c>
      <c r="P225" s="56" t="e">
        <f t="shared" si="109"/>
        <v>#N/A</v>
      </c>
      <c r="W225" s="132" t="s">
        <v>185</v>
      </c>
      <c r="X225" s="115">
        <v>30000</v>
      </c>
      <c r="Y225" s="9">
        <v>170</v>
      </c>
      <c r="Z225" s="9">
        <v>206</v>
      </c>
      <c r="AA225" s="118">
        <f t="shared" si="116"/>
        <v>36</v>
      </c>
      <c r="AB225" s="11">
        <v>0.17499999999999999</v>
      </c>
      <c r="AC225" s="73">
        <f>X225/252/SQRT(3)</f>
        <v>68.732174903526882</v>
      </c>
      <c r="AD225" s="22" t="s">
        <v>190</v>
      </c>
      <c r="AE225" s="22">
        <v>1</v>
      </c>
      <c r="AF225" s="9"/>
      <c r="AG225" s="22">
        <f t="shared" si="97"/>
        <v>0</v>
      </c>
      <c r="AH225" s="9">
        <f t="shared" si="98"/>
        <v>0</v>
      </c>
      <c r="AI225" s="9" t="e">
        <f t="shared" si="99"/>
        <v>#N/A</v>
      </c>
      <c r="AJ225" s="9" t="e">
        <f t="shared" si="100"/>
        <v>#NUM!</v>
      </c>
      <c r="AK225" s="55">
        <f t="shared" si="101"/>
        <v>1</v>
      </c>
      <c r="AL225" s="56" t="e">
        <f t="shared" si="102"/>
        <v>#N/A</v>
      </c>
    </row>
    <row r="226" spans="1:38" x14ac:dyDescent="0.25">
      <c r="A226" s="132" t="s">
        <v>185</v>
      </c>
      <c r="B226" s="115">
        <v>30000</v>
      </c>
      <c r="C226" s="9">
        <v>180</v>
      </c>
      <c r="D226" s="9">
        <v>197</v>
      </c>
      <c r="E226" s="118">
        <f t="shared" si="110"/>
        <v>17</v>
      </c>
      <c r="F226" s="11">
        <v>9.4E-2</v>
      </c>
      <c r="G226" s="73">
        <f>B226/228/SQRT(3)</f>
        <v>75.967140682845496</v>
      </c>
      <c r="H226" s="22" t="s">
        <v>190</v>
      </c>
      <c r="I226" s="22">
        <v>1</v>
      </c>
      <c r="J226" s="9"/>
      <c r="K226" s="22">
        <f t="shared" si="111"/>
        <v>0</v>
      </c>
      <c r="L226" s="9">
        <f t="shared" si="112"/>
        <v>0</v>
      </c>
      <c r="M226" s="9" t="e">
        <f t="shared" si="113"/>
        <v>#N/A</v>
      </c>
      <c r="N226" s="9" t="e">
        <f t="shared" si="114"/>
        <v>#NUM!</v>
      </c>
      <c r="O226" s="55">
        <f t="shared" si="115"/>
        <v>1</v>
      </c>
      <c r="P226" s="56" t="e">
        <f t="shared" si="109"/>
        <v>#N/A</v>
      </c>
      <c r="W226" s="132" t="s">
        <v>185</v>
      </c>
      <c r="X226" s="115">
        <v>30000</v>
      </c>
      <c r="Y226" s="9">
        <v>180</v>
      </c>
      <c r="Z226" s="9">
        <v>197</v>
      </c>
      <c r="AA226" s="118">
        <f t="shared" si="116"/>
        <v>17</v>
      </c>
      <c r="AB226" s="11">
        <v>8.6999999999999994E-2</v>
      </c>
      <c r="AC226" s="73">
        <f>X226/228/SQRT(3)</f>
        <v>75.967140682845496</v>
      </c>
      <c r="AD226" s="22" t="s">
        <v>190</v>
      </c>
      <c r="AE226" s="22">
        <v>1</v>
      </c>
      <c r="AF226" s="9"/>
      <c r="AG226" s="22">
        <f t="shared" si="97"/>
        <v>0</v>
      </c>
      <c r="AH226" s="9">
        <f t="shared" si="98"/>
        <v>0</v>
      </c>
      <c r="AI226" s="9" t="e">
        <f t="shared" si="99"/>
        <v>#N/A</v>
      </c>
      <c r="AJ226" s="9" t="e">
        <f t="shared" si="100"/>
        <v>#NUM!</v>
      </c>
      <c r="AK226" s="55">
        <f t="shared" si="101"/>
        <v>1</v>
      </c>
      <c r="AL226" s="56" t="e">
        <f t="shared" si="102"/>
        <v>#N/A</v>
      </c>
    </row>
    <row r="227" spans="1:38" x14ac:dyDescent="0.25">
      <c r="A227" s="132" t="s">
        <v>185</v>
      </c>
      <c r="B227" s="115">
        <v>30000</v>
      </c>
      <c r="C227" s="9">
        <v>180</v>
      </c>
      <c r="D227" s="9">
        <v>208</v>
      </c>
      <c r="E227" s="118">
        <f t="shared" si="110"/>
        <v>28</v>
      </c>
      <c r="F227" s="11">
        <v>0.153</v>
      </c>
      <c r="G227" s="73">
        <f>B227/240/SQRT(3)</f>
        <v>72.168783648703226</v>
      </c>
      <c r="H227" s="22" t="s">
        <v>190</v>
      </c>
      <c r="I227" s="22">
        <v>1</v>
      </c>
      <c r="J227" s="9"/>
      <c r="K227" s="22">
        <f t="shared" si="111"/>
        <v>0</v>
      </c>
      <c r="L227" s="9">
        <f t="shared" si="112"/>
        <v>0</v>
      </c>
      <c r="M227" s="9" t="e">
        <f t="shared" si="113"/>
        <v>#N/A</v>
      </c>
      <c r="N227" s="9" t="e">
        <f t="shared" si="114"/>
        <v>#NUM!</v>
      </c>
      <c r="O227" s="55">
        <f t="shared" si="115"/>
        <v>1</v>
      </c>
      <c r="P227" s="56" t="e">
        <f t="shared" si="109"/>
        <v>#N/A</v>
      </c>
      <c r="W227" s="132" t="s">
        <v>185</v>
      </c>
      <c r="X227" s="115">
        <v>30000</v>
      </c>
      <c r="Y227" s="9">
        <v>180</v>
      </c>
      <c r="Z227" s="9">
        <v>208</v>
      </c>
      <c r="AA227" s="118">
        <f t="shared" si="116"/>
        <v>28</v>
      </c>
      <c r="AB227" s="11">
        <v>0.13300000000000001</v>
      </c>
      <c r="AC227" s="73">
        <f>X227/240/SQRT(3)</f>
        <v>72.168783648703226</v>
      </c>
      <c r="AD227" s="22" t="s">
        <v>190</v>
      </c>
      <c r="AE227" s="22">
        <v>1</v>
      </c>
      <c r="AF227" s="9"/>
      <c r="AG227" s="22">
        <f t="shared" si="97"/>
        <v>0</v>
      </c>
      <c r="AH227" s="9">
        <f t="shared" si="98"/>
        <v>0</v>
      </c>
      <c r="AI227" s="9" t="e">
        <f t="shared" si="99"/>
        <v>#N/A</v>
      </c>
      <c r="AJ227" s="9" t="e">
        <f t="shared" si="100"/>
        <v>#NUM!</v>
      </c>
      <c r="AK227" s="55">
        <f t="shared" si="101"/>
        <v>1</v>
      </c>
      <c r="AL227" s="56" t="e">
        <f t="shared" si="102"/>
        <v>#N/A</v>
      </c>
    </row>
    <row r="228" spans="1:38" x14ac:dyDescent="0.25">
      <c r="A228" s="132" t="s">
        <v>185</v>
      </c>
      <c r="B228" s="115">
        <v>30000</v>
      </c>
      <c r="C228" s="9">
        <v>180</v>
      </c>
      <c r="D228" s="9">
        <v>218</v>
      </c>
      <c r="E228" s="118">
        <f t="shared" si="110"/>
        <v>38</v>
      </c>
      <c r="F228" s="11">
        <v>0.21199999999999999</v>
      </c>
      <c r="G228" s="73">
        <f>B228/252/SQRT(3)</f>
        <v>68.732174903526882</v>
      </c>
      <c r="H228" s="22" t="s">
        <v>190</v>
      </c>
      <c r="I228" s="22">
        <v>1</v>
      </c>
      <c r="J228" s="9"/>
      <c r="K228" s="22">
        <f t="shared" si="111"/>
        <v>0</v>
      </c>
      <c r="L228" s="9">
        <f t="shared" si="112"/>
        <v>0</v>
      </c>
      <c r="M228" s="9" t="e">
        <f t="shared" si="113"/>
        <v>#N/A</v>
      </c>
      <c r="N228" s="9" t="e">
        <f t="shared" si="114"/>
        <v>#NUM!</v>
      </c>
      <c r="O228" s="55">
        <f t="shared" si="115"/>
        <v>1</v>
      </c>
      <c r="P228" s="56" t="e">
        <f t="shared" si="109"/>
        <v>#N/A</v>
      </c>
      <c r="W228" s="132" t="s">
        <v>185</v>
      </c>
      <c r="X228" s="115">
        <v>30000</v>
      </c>
      <c r="Y228" s="9">
        <v>180</v>
      </c>
      <c r="Z228" s="9">
        <v>218</v>
      </c>
      <c r="AA228" s="118">
        <f t="shared" si="116"/>
        <v>38</v>
      </c>
      <c r="AB228" s="11">
        <v>0.17499999999999999</v>
      </c>
      <c r="AC228" s="73">
        <f>X228/252/SQRT(3)</f>
        <v>68.732174903526882</v>
      </c>
      <c r="AD228" s="22" t="s">
        <v>190</v>
      </c>
      <c r="AE228" s="22">
        <v>1</v>
      </c>
      <c r="AF228" s="9"/>
      <c r="AG228" s="22">
        <f t="shared" si="97"/>
        <v>0</v>
      </c>
      <c r="AH228" s="9">
        <f t="shared" si="98"/>
        <v>0</v>
      </c>
      <c r="AI228" s="9" t="e">
        <f t="shared" si="99"/>
        <v>#N/A</v>
      </c>
      <c r="AJ228" s="9" t="e">
        <f t="shared" si="100"/>
        <v>#NUM!</v>
      </c>
      <c r="AK228" s="55">
        <f t="shared" si="101"/>
        <v>1</v>
      </c>
      <c r="AL228" s="56" t="e">
        <f t="shared" si="102"/>
        <v>#N/A</v>
      </c>
    </row>
    <row r="229" spans="1:38" x14ac:dyDescent="0.25">
      <c r="A229" s="132" t="s">
        <v>185</v>
      </c>
      <c r="B229" s="115">
        <v>30000</v>
      </c>
      <c r="C229" s="9">
        <v>190</v>
      </c>
      <c r="D229" s="9">
        <v>208</v>
      </c>
      <c r="E229" s="118">
        <f t="shared" si="110"/>
        <v>18</v>
      </c>
      <c r="F229" s="11">
        <v>9.4E-2</v>
      </c>
      <c r="G229" s="73">
        <f>B229/228/SQRT(3)</f>
        <v>75.967140682845496</v>
      </c>
      <c r="H229" s="22" t="s">
        <v>190</v>
      </c>
      <c r="I229" s="22">
        <v>1</v>
      </c>
      <c r="J229" s="9"/>
      <c r="K229" s="22">
        <f t="shared" si="111"/>
        <v>0</v>
      </c>
      <c r="L229" s="9">
        <f t="shared" si="112"/>
        <v>0</v>
      </c>
      <c r="M229" s="9" t="e">
        <f t="shared" si="113"/>
        <v>#N/A</v>
      </c>
      <c r="N229" s="9" t="e">
        <f t="shared" si="114"/>
        <v>#NUM!</v>
      </c>
      <c r="O229" s="55">
        <f t="shared" si="115"/>
        <v>1</v>
      </c>
      <c r="P229" s="56" t="e">
        <f t="shared" si="109"/>
        <v>#N/A</v>
      </c>
      <c r="W229" s="132" t="s">
        <v>185</v>
      </c>
      <c r="X229" s="115">
        <v>30000</v>
      </c>
      <c r="Y229" s="9">
        <v>190</v>
      </c>
      <c r="Z229" s="9">
        <v>208</v>
      </c>
      <c r="AA229" s="118">
        <f t="shared" si="116"/>
        <v>18</v>
      </c>
      <c r="AB229" s="11">
        <v>8.6999999999999994E-2</v>
      </c>
      <c r="AC229" s="73">
        <f>X229/228/SQRT(3)</f>
        <v>75.967140682845496</v>
      </c>
      <c r="AD229" s="22" t="s">
        <v>190</v>
      </c>
      <c r="AE229" s="22">
        <v>1</v>
      </c>
      <c r="AF229" s="9"/>
      <c r="AG229" s="22">
        <f t="shared" si="97"/>
        <v>0</v>
      </c>
      <c r="AH229" s="9">
        <f t="shared" si="98"/>
        <v>0</v>
      </c>
      <c r="AI229" s="9" t="e">
        <f t="shared" si="99"/>
        <v>#N/A</v>
      </c>
      <c r="AJ229" s="9" t="e">
        <f t="shared" si="100"/>
        <v>#NUM!</v>
      </c>
      <c r="AK229" s="55">
        <f t="shared" si="101"/>
        <v>1</v>
      </c>
      <c r="AL229" s="56" t="e">
        <f t="shared" si="102"/>
        <v>#N/A</v>
      </c>
    </row>
    <row r="230" spans="1:38" x14ac:dyDescent="0.25">
      <c r="A230" s="132" t="s">
        <v>185</v>
      </c>
      <c r="B230" s="115">
        <v>30000</v>
      </c>
      <c r="C230" s="9">
        <v>190</v>
      </c>
      <c r="D230" s="9">
        <v>219</v>
      </c>
      <c r="E230" s="118">
        <f t="shared" si="110"/>
        <v>29</v>
      </c>
      <c r="F230" s="11">
        <v>0.153</v>
      </c>
      <c r="G230" s="73">
        <f>B230/240/SQRT(3)</f>
        <v>72.168783648703226</v>
      </c>
      <c r="H230" s="22" t="s">
        <v>190</v>
      </c>
      <c r="I230" s="22">
        <v>1</v>
      </c>
      <c r="J230" s="9"/>
      <c r="K230" s="22">
        <f t="shared" si="111"/>
        <v>0</v>
      </c>
      <c r="L230" s="9">
        <f t="shared" si="112"/>
        <v>0</v>
      </c>
      <c r="M230" s="9" t="e">
        <f t="shared" si="113"/>
        <v>#N/A</v>
      </c>
      <c r="N230" s="9" t="e">
        <f t="shared" si="114"/>
        <v>#NUM!</v>
      </c>
      <c r="O230" s="55">
        <f t="shared" si="115"/>
        <v>1</v>
      </c>
      <c r="P230" s="56" t="e">
        <f t="shared" si="109"/>
        <v>#N/A</v>
      </c>
      <c r="W230" s="132" t="s">
        <v>185</v>
      </c>
      <c r="X230" s="115">
        <v>30000</v>
      </c>
      <c r="Y230" s="9">
        <v>190</v>
      </c>
      <c r="Z230" s="9">
        <v>219</v>
      </c>
      <c r="AA230" s="118">
        <f t="shared" si="116"/>
        <v>29</v>
      </c>
      <c r="AB230" s="11">
        <v>0.13300000000000001</v>
      </c>
      <c r="AC230" s="73">
        <f>X230/240/SQRT(3)</f>
        <v>72.168783648703226</v>
      </c>
      <c r="AD230" s="22" t="s">
        <v>190</v>
      </c>
      <c r="AE230" s="22">
        <v>1</v>
      </c>
      <c r="AF230" s="9"/>
      <c r="AG230" s="22">
        <f t="shared" si="97"/>
        <v>0</v>
      </c>
      <c r="AH230" s="9">
        <f t="shared" si="98"/>
        <v>0</v>
      </c>
      <c r="AI230" s="9" t="e">
        <f t="shared" si="99"/>
        <v>#N/A</v>
      </c>
      <c r="AJ230" s="9" t="e">
        <f t="shared" si="100"/>
        <v>#NUM!</v>
      </c>
      <c r="AK230" s="55">
        <f t="shared" si="101"/>
        <v>1</v>
      </c>
      <c r="AL230" s="56" t="e">
        <f t="shared" si="102"/>
        <v>#N/A</v>
      </c>
    </row>
    <row r="231" spans="1:38" x14ac:dyDescent="0.25">
      <c r="A231" s="132" t="s">
        <v>185</v>
      </c>
      <c r="B231" s="115">
        <v>30000</v>
      </c>
      <c r="C231" s="9">
        <v>190</v>
      </c>
      <c r="D231" s="9">
        <v>230</v>
      </c>
      <c r="E231" s="118">
        <f t="shared" si="110"/>
        <v>40</v>
      </c>
      <c r="F231" s="11">
        <v>0.21199999999999999</v>
      </c>
      <c r="G231" s="73">
        <f>B231/252/SQRT(3)</f>
        <v>68.732174903526882</v>
      </c>
      <c r="H231" s="22" t="s">
        <v>190</v>
      </c>
      <c r="I231" s="22">
        <v>1</v>
      </c>
      <c r="J231" s="9"/>
      <c r="K231" s="22">
        <f t="shared" si="111"/>
        <v>0</v>
      </c>
      <c r="L231" s="9">
        <f t="shared" si="112"/>
        <v>0</v>
      </c>
      <c r="M231" s="9" t="e">
        <f t="shared" si="113"/>
        <v>#N/A</v>
      </c>
      <c r="N231" s="9" t="e">
        <f t="shared" si="114"/>
        <v>#NUM!</v>
      </c>
      <c r="O231" s="55">
        <f t="shared" si="115"/>
        <v>1</v>
      </c>
      <c r="P231" s="56" t="e">
        <f t="shared" si="109"/>
        <v>#N/A</v>
      </c>
      <c r="W231" s="132" t="s">
        <v>185</v>
      </c>
      <c r="X231" s="115">
        <v>30000</v>
      </c>
      <c r="Y231" s="9">
        <v>190</v>
      </c>
      <c r="Z231" s="9">
        <v>230</v>
      </c>
      <c r="AA231" s="118">
        <f t="shared" si="116"/>
        <v>40</v>
      </c>
      <c r="AB231" s="11">
        <v>0.17499999999999999</v>
      </c>
      <c r="AC231" s="73">
        <f>X231/252/SQRT(3)</f>
        <v>68.732174903526882</v>
      </c>
      <c r="AD231" s="22" t="s">
        <v>190</v>
      </c>
      <c r="AE231" s="22">
        <v>1</v>
      </c>
      <c r="AF231" s="9"/>
      <c r="AG231" s="22">
        <f t="shared" si="97"/>
        <v>0</v>
      </c>
      <c r="AH231" s="9">
        <f t="shared" si="98"/>
        <v>0</v>
      </c>
      <c r="AI231" s="9" t="e">
        <f t="shared" si="99"/>
        <v>#N/A</v>
      </c>
      <c r="AJ231" s="9" t="e">
        <f t="shared" si="100"/>
        <v>#NUM!</v>
      </c>
      <c r="AK231" s="55">
        <f t="shared" si="101"/>
        <v>1</v>
      </c>
      <c r="AL231" s="56" t="e">
        <f t="shared" si="102"/>
        <v>#N/A</v>
      </c>
    </row>
    <row r="232" spans="1:38" x14ac:dyDescent="0.25">
      <c r="A232" s="132" t="s">
        <v>185</v>
      </c>
      <c r="B232" s="115">
        <v>30000</v>
      </c>
      <c r="C232" s="9">
        <v>200</v>
      </c>
      <c r="D232" s="9">
        <v>219</v>
      </c>
      <c r="E232" s="118">
        <f t="shared" si="110"/>
        <v>19</v>
      </c>
      <c r="F232" s="11">
        <v>9.4E-2</v>
      </c>
      <c r="G232" s="73">
        <f>B232/228/SQRT(3)</f>
        <v>75.967140682845496</v>
      </c>
      <c r="H232" s="22" t="s">
        <v>190</v>
      </c>
      <c r="I232" s="22">
        <v>1</v>
      </c>
      <c r="J232" s="9"/>
      <c r="K232" s="22">
        <f t="shared" si="111"/>
        <v>0</v>
      </c>
      <c r="L232" s="9">
        <f t="shared" si="112"/>
        <v>0</v>
      </c>
      <c r="M232" s="9" t="e">
        <f t="shared" si="113"/>
        <v>#N/A</v>
      </c>
      <c r="N232" s="9" t="e">
        <f t="shared" si="114"/>
        <v>#NUM!</v>
      </c>
      <c r="O232" s="55">
        <f t="shared" si="115"/>
        <v>1</v>
      </c>
      <c r="P232" s="56" t="e">
        <f t="shared" si="109"/>
        <v>#N/A</v>
      </c>
      <c r="W232" s="132" t="s">
        <v>185</v>
      </c>
      <c r="X232" s="115">
        <v>30000</v>
      </c>
      <c r="Y232" s="9">
        <v>200</v>
      </c>
      <c r="Z232" s="9">
        <v>219</v>
      </c>
      <c r="AA232" s="118">
        <f t="shared" si="116"/>
        <v>19</v>
      </c>
      <c r="AB232" s="11">
        <v>8.6999999999999994E-2</v>
      </c>
      <c r="AC232" s="73">
        <f>X232/228/SQRT(3)</f>
        <v>75.967140682845496</v>
      </c>
      <c r="AD232" s="22" t="s">
        <v>190</v>
      </c>
      <c r="AE232" s="22">
        <v>1</v>
      </c>
      <c r="AF232" s="9"/>
      <c r="AG232" s="22">
        <f t="shared" si="97"/>
        <v>0</v>
      </c>
      <c r="AH232" s="9">
        <f t="shared" si="98"/>
        <v>0</v>
      </c>
      <c r="AI232" s="9" t="e">
        <f t="shared" si="99"/>
        <v>#N/A</v>
      </c>
      <c r="AJ232" s="9" t="e">
        <f t="shared" si="100"/>
        <v>#NUM!</v>
      </c>
      <c r="AK232" s="55">
        <f t="shared" si="101"/>
        <v>1</v>
      </c>
      <c r="AL232" s="56" t="e">
        <f t="shared" si="102"/>
        <v>#N/A</v>
      </c>
    </row>
    <row r="233" spans="1:38" x14ac:dyDescent="0.25">
      <c r="A233" s="132" t="s">
        <v>185</v>
      </c>
      <c r="B233" s="115">
        <v>30000</v>
      </c>
      <c r="C233" s="9">
        <v>200</v>
      </c>
      <c r="D233" s="9">
        <v>231</v>
      </c>
      <c r="E233" s="118">
        <f t="shared" si="110"/>
        <v>31</v>
      </c>
      <c r="F233" s="11">
        <v>0.153</v>
      </c>
      <c r="G233" s="73">
        <f>B233/240/SQRT(3)</f>
        <v>72.168783648703226</v>
      </c>
      <c r="H233" s="22" t="s">
        <v>190</v>
      </c>
      <c r="I233" s="22">
        <v>1</v>
      </c>
      <c r="J233" s="9"/>
      <c r="K233" s="22">
        <f t="shared" si="111"/>
        <v>0</v>
      </c>
      <c r="L233" s="9">
        <f t="shared" si="112"/>
        <v>0</v>
      </c>
      <c r="M233" s="9" t="e">
        <f t="shared" si="113"/>
        <v>#N/A</v>
      </c>
      <c r="N233" s="9" t="e">
        <f t="shared" si="114"/>
        <v>#NUM!</v>
      </c>
      <c r="O233" s="55">
        <f t="shared" si="115"/>
        <v>1</v>
      </c>
      <c r="P233" s="56" t="e">
        <f t="shared" si="109"/>
        <v>#N/A</v>
      </c>
      <c r="W233" s="132" t="s">
        <v>185</v>
      </c>
      <c r="X233" s="115">
        <v>30000</v>
      </c>
      <c r="Y233" s="9">
        <v>200</v>
      </c>
      <c r="Z233" s="9">
        <v>231</v>
      </c>
      <c r="AA233" s="118">
        <f t="shared" si="116"/>
        <v>31</v>
      </c>
      <c r="AB233" s="11">
        <v>0.13300000000000001</v>
      </c>
      <c r="AC233" s="73">
        <f>X233/240/SQRT(3)</f>
        <v>72.168783648703226</v>
      </c>
      <c r="AD233" s="22" t="s">
        <v>190</v>
      </c>
      <c r="AE233" s="22">
        <v>1</v>
      </c>
      <c r="AF233" s="9"/>
      <c r="AG233" s="22">
        <f t="shared" si="97"/>
        <v>0</v>
      </c>
      <c r="AH233" s="9">
        <f t="shared" si="98"/>
        <v>0</v>
      </c>
      <c r="AI233" s="9" t="e">
        <f t="shared" si="99"/>
        <v>#N/A</v>
      </c>
      <c r="AJ233" s="9" t="e">
        <f t="shared" si="100"/>
        <v>#NUM!</v>
      </c>
      <c r="AK233" s="55">
        <f t="shared" si="101"/>
        <v>1</v>
      </c>
      <c r="AL233" s="56" t="e">
        <f t="shared" si="102"/>
        <v>#N/A</v>
      </c>
    </row>
    <row r="234" spans="1:38" x14ac:dyDescent="0.25">
      <c r="A234" s="132" t="s">
        <v>185</v>
      </c>
      <c r="B234" s="115">
        <v>30000</v>
      </c>
      <c r="C234" s="9">
        <v>200</v>
      </c>
      <c r="D234" s="9">
        <v>242</v>
      </c>
      <c r="E234" s="118">
        <f t="shared" si="110"/>
        <v>42</v>
      </c>
      <c r="F234" s="11">
        <v>0.21199999999999999</v>
      </c>
      <c r="G234" s="73">
        <f>B234/252/SQRT(3)</f>
        <v>68.732174903526882</v>
      </c>
      <c r="H234" s="22" t="s">
        <v>190</v>
      </c>
      <c r="I234" s="22">
        <v>1</v>
      </c>
      <c r="J234" s="9"/>
      <c r="K234" s="22">
        <f t="shared" si="111"/>
        <v>0</v>
      </c>
      <c r="L234" s="9">
        <f t="shared" si="112"/>
        <v>0</v>
      </c>
      <c r="M234" s="9" t="e">
        <f t="shared" si="113"/>
        <v>#N/A</v>
      </c>
      <c r="N234" s="9" t="e">
        <f t="shared" si="114"/>
        <v>#NUM!</v>
      </c>
      <c r="O234" s="55">
        <f t="shared" si="115"/>
        <v>1</v>
      </c>
      <c r="P234" s="56" t="e">
        <f t="shared" ref="P234:P252" si="117">IF($S$1=1,IF(SUM(K234:O234)=5,1,0),0)</f>
        <v>#N/A</v>
      </c>
      <c r="W234" s="132" t="s">
        <v>185</v>
      </c>
      <c r="X234" s="115">
        <v>30000</v>
      </c>
      <c r="Y234" s="9">
        <v>200</v>
      </c>
      <c r="Z234" s="9">
        <v>242</v>
      </c>
      <c r="AA234" s="118">
        <f t="shared" si="116"/>
        <v>42</v>
      </c>
      <c r="AB234" s="11">
        <v>0.17499999999999999</v>
      </c>
      <c r="AC234" s="73">
        <f>X234/252/SQRT(3)</f>
        <v>68.732174903526882</v>
      </c>
      <c r="AD234" s="22" t="s">
        <v>190</v>
      </c>
      <c r="AE234" s="22">
        <v>1</v>
      </c>
      <c r="AF234" s="9"/>
      <c r="AG234" s="22">
        <f t="shared" si="97"/>
        <v>0</v>
      </c>
      <c r="AH234" s="9">
        <f t="shared" si="98"/>
        <v>0</v>
      </c>
      <c r="AI234" s="9" t="e">
        <f t="shared" si="99"/>
        <v>#N/A</v>
      </c>
      <c r="AJ234" s="9" t="e">
        <f t="shared" si="100"/>
        <v>#NUM!</v>
      </c>
      <c r="AK234" s="55">
        <f t="shared" si="101"/>
        <v>1</v>
      </c>
      <c r="AL234" s="56" t="e">
        <f t="shared" si="102"/>
        <v>#N/A</v>
      </c>
    </row>
    <row r="235" spans="1:38" x14ac:dyDescent="0.25">
      <c r="A235" s="132" t="s">
        <v>185</v>
      </c>
      <c r="B235" s="115">
        <v>30000</v>
      </c>
      <c r="C235" s="9">
        <v>208</v>
      </c>
      <c r="D235" s="9">
        <v>228</v>
      </c>
      <c r="E235" s="118">
        <f t="shared" si="110"/>
        <v>20</v>
      </c>
      <c r="F235" s="11">
        <v>9.4E-2</v>
      </c>
      <c r="G235" s="73">
        <f>B235/228/SQRT(3)</f>
        <v>75.967140682845496</v>
      </c>
      <c r="H235" s="22" t="s">
        <v>190</v>
      </c>
      <c r="I235" s="22">
        <v>1</v>
      </c>
      <c r="J235" s="9"/>
      <c r="K235" s="22">
        <f t="shared" si="111"/>
        <v>0</v>
      </c>
      <c r="L235" s="9">
        <f t="shared" si="112"/>
        <v>0</v>
      </c>
      <c r="M235" s="9" t="e">
        <f t="shared" si="113"/>
        <v>#N/A</v>
      </c>
      <c r="N235" s="9" t="e">
        <f t="shared" si="114"/>
        <v>#NUM!</v>
      </c>
      <c r="O235" s="55">
        <f t="shared" si="115"/>
        <v>1</v>
      </c>
      <c r="P235" s="56" t="e">
        <f t="shared" si="117"/>
        <v>#N/A</v>
      </c>
      <c r="W235" s="132" t="s">
        <v>185</v>
      </c>
      <c r="X235" s="115">
        <v>30000</v>
      </c>
      <c r="Y235" s="9">
        <v>208</v>
      </c>
      <c r="Z235" s="9">
        <v>228</v>
      </c>
      <c r="AA235" s="118">
        <f t="shared" si="116"/>
        <v>20</v>
      </c>
      <c r="AB235" s="11">
        <v>8.6999999999999994E-2</v>
      </c>
      <c r="AC235" s="73">
        <f>X235/228/SQRT(3)</f>
        <v>75.967140682845496</v>
      </c>
      <c r="AD235" s="22" t="s">
        <v>190</v>
      </c>
      <c r="AE235" s="22">
        <v>1</v>
      </c>
      <c r="AF235" s="9"/>
      <c r="AG235" s="22">
        <f t="shared" si="97"/>
        <v>0</v>
      </c>
      <c r="AH235" s="9">
        <f t="shared" si="98"/>
        <v>0</v>
      </c>
      <c r="AI235" s="9" t="e">
        <f t="shared" si="99"/>
        <v>#N/A</v>
      </c>
      <c r="AJ235" s="9" t="e">
        <f t="shared" si="100"/>
        <v>#NUM!</v>
      </c>
      <c r="AK235" s="55">
        <f t="shared" si="101"/>
        <v>1</v>
      </c>
      <c r="AL235" s="56" t="e">
        <f t="shared" si="102"/>
        <v>#N/A</v>
      </c>
    </row>
    <row r="236" spans="1:38" x14ac:dyDescent="0.25">
      <c r="A236" s="132" t="s">
        <v>185</v>
      </c>
      <c r="B236" s="115">
        <v>30000</v>
      </c>
      <c r="C236" s="9">
        <v>208</v>
      </c>
      <c r="D236" s="9">
        <v>240</v>
      </c>
      <c r="E236" s="118">
        <f t="shared" si="110"/>
        <v>32</v>
      </c>
      <c r="F236" s="11">
        <v>0.153</v>
      </c>
      <c r="G236" s="73">
        <f>B236/240/SQRT(3)</f>
        <v>72.168783648703226</v>
      </c>
      <c r="H236" s="22" t="s">
        <v>190</v>
      </c>
      <c r="I236" s="22">
        <v>1</v>
      </c>
      <c r="J236" s="9"/>
      <c r="K236" s="22">
        <f t="shared" si="111"/>
        <v>0</v>
      </c>
      <c r="L236" s="9">
        <f t="shared" si="112"/>
        <v>0</v>
      </c>
      <c r="M236" s="9" t="e">
        <f t="shared" si="113"/>
        <v>#N/A</v>
      </c>
      <c r="N236" s="9" t="e">
        <f t="shared" si="114"/>
        <v>#NUM!</v>
      </c>
      <c r="O236" s="55">
        <f t="shared" si="115"/>
        <v>1</v>
      </c>
      <c r="P236" s="56" t="e">
        <f t="shared" si="117"/>
        <v>#N/A</v>
      </c>
      <c r="W236" s="132" t="s">
        <v>185</v>
      </c>
      <c r="X236" s="115">
        <v>30000</v>
      </c>
      <c r="Y236" s="9">
        <v>208</v>
      </c>
      <c r="Z236" s="9">
        <v>240</v>
      </c>
      <c r="AA236" s="118">
        <f t="shared" si="116"/>
        <v>32</v>
      </c>
      <c r="AB236" s="11">
        <v>0.13300000000000001</v>
      </c>
      <c r="AC236" s="73">
        <f>X236/240/SQRT(3)</f>
        <v>72.168783648703226</v>
      </c>
      <c r="AD236" s="22" t="s">
        <v>190</v>
      </c>
      <c r="AE236" s="22">
        <v>1</v>
      </c>
      <c r="AF236" s="9"/>
      <c r="AG236" s="22">
        <f t="shared" si="97"/>
        <v>0</v>
      </c>
      <c r="AH236" s="9">
        <f t="shared" si="98"/>
        <v>0</v>
      </c>
      <c r="AI236" s="9" t="e">
        <f t="shared" si="99"/>
        <v>#N/A</v>
      </c>
      <c r="AJ236" s="9" t="e">
        <f t="shared" si="100"/>
        <v>#NUM!</v>
      </c>
      <c r="AK236" s="55">
        <f t="shared" si="101"/>
        <v>1</v>
      </c>
      <c r="AL236" s="56" t="e">
        <f t="shared" si="102"/>
        <v>#N/A</v>
      </c>
    </row>
    <row r="237" spans="1:38" x14ac:dyDescent="0.25">
      <c r="A237" s="132" t="s">
        <v>185</v>
      </c>
      <c r="B237" s="115">
        <v>30000</v>
      </c>
      <c r="C237" s="9">
        <v>208</v>
      </c>
      <c r="D237" s="9">
        <v>252</v>
      </c>
      <c r="E237" s="118">
        <f t="shared" si="110"/>
        <v>44</v>
      </c>
      <c r="F237" s="11">
        <v>0.21199999999999999</v>
      </c>
      <c r="G237" s="73">
        <f>B237/252/SQRT(3)</f>
        <v>68.732174903526882</v>
      </c>
      <c r="H237" s="22" t="s">
        <v>190</v>
      </c>
      <c r="I237" s="22">
        <v>1</v>
      </c>
      <c r="J237" s="9"/>
      <c r="K237" s="22">
        <f t="shared" si="111"/>
        <v>0</v>
      </c>
      <c r="L237" s="9">
        <f t="shared" si="112"/>
        <v>0</v>
      </c>
      <c r="M237" s="9" t="e">
        <f t="shared" si="113"/>
        <v>#N/A</v>
      </c>
      <c r="N237" s="9" t="e">
        <f t="shared" si="114"/>
        <v>#NUM!</v>
      </c>
      <c r="O237" s="55">
        <f t="shared" si="115"/>
        <v>1</v>
      </c>
      <c r="P237" s="56" t="e">
        <f t="shared" si="117"/>
        <v>#N/A</v>
      </c>
      <c r="W237" s="132" t="s">
        <v>185</v>
      </c>
      <c r="X237" s="115">
        <v>30000</v>
      </c>
      <c r="Y237" s="9">
        <v>208</v>
      </c>
      <c r="Z237" s="9">
        <v>252</v>
      </c>
      <c r="AA237" s="118">
        <f t="shared" si="116"/>
        <v>44</v>
      </c>
      <c r="AB237" s="11">
        <v>0.17499999999999999</v>
      </c>
      <c r="AC237" s="73">
        <f>X237/252/SQRT(3)</f>
        <v>68.732174903526882</v>
      </c>
      <c r="AD237" s="22" t="s">
        <v>190</v>
      </c>
      <c r="AE237" s="22">
        <v>1</v>
      </c>
      <c r="AF237" s="9"/>
      <c r="AG237" s="22">
        <f t="shared" si="97"/>
        <v>0</v>
      </c>
      <c r="AH237" s="9">
        <f t="shared" si="98"/>
        <v>0</v>
      </c>
      <c r="AI237" s="9" t="e">
        <f t="shared" si="99"/>
        <v>#N/A</v>
      </c>
      <c r="AJ237" s="9" t="e">
        <f t="shared" si="100"/>
        <v>#NUM!</v>
      </c>
      <c r="AK237" s="55">
        <f t="shared" si="101"/>
        <v>1</v>
      </c>
      <c r="AL237" s="56" t="e">
        <f t="shared" si="102"/>
        <v>#N/A</v>
      </c>
    </row>
    <row r="238" spans="1:38" x14ac:dyDescent="0.25">
      <c r="A238" s="132" t="s">
        <v>185</v>
      </c>
      <c r="B238" s="115">
        <v>30000</v>
      </c>
      <c r="C238" s="9">
        <v>186</v>
      </c>
      <c r="D238" s="9">
        <v>196</v>
      </c>
      <c r="E238" s="118">
        <f t="shared" si="110"/>
        <v>10</v>
      </c>
      <c r="F238" s="11">
        <v>5.2999999999999999E-2</v>
      </c>
      <c r="G238" s="73">
        <f>B238/240/SQRT(3)</f>
        <v>72.168783648703226</v>
      </c>
      <c r="H238" s="22" t="s">
        <v>190</v>
      </c>
      <c r="I238" s="22">
        <v>1</v>
      </c>
      <c r="J238" s="9"/>
      <c r="K238" s="22">
        <f t="shared" si="111"/>
        <v>0</v>
      </c>
      <c r="L238" s="9">
        <f t="shared" si="112"/>
        <v>0</v>
      </c>
      <c r="M238" s="9" t="e">
        <f t="shared" si="113"/>
        <v>#N/A</v>
      </c>
      <c r="N238" s="9" t="e">
        <f t="shared" si="114"/>
        <v>#NUM!</v>
      </c>
      <c r="O238" s="55">
        <f t="shared" si="115"/>
        <v>1</v>
      </c>
      <c r="P238" s="56" t="e">
        <f t="shared" si="117"/>
        <v>#N/A</v>
      </c>
      <c r="W238" s="132" t="s">
        <v>185</v>
      </c>
      <c r="X238" s="115">
        <v>30000</v>
      </c>
      <c r="Y238" s="9">
        <v>186</v>
      </c>
      <c r="Z238" s="9">
        <v>196</v>
      </c>
      <c r="AA238" s="118">
        <f t="shared" si="116"/>
        <v>10</v>
      </c>
      <c r="AB238" s="11">
        <v>5.1999999999999998E-2</v>
      </c>
      <c r="AC238" s="73">
        <f>X238/240/SQRT(3)</f>
        <v>72.168783648703226</v>
      </c>
      <c r="AD238" s="22" t="s">
        <v>190</v>
      </c>
      <c r="AE238" s="22">
        <v>1</v>
      </c>
      <c r="AF238" s="9"/>
      <c r="AG238" s="22">
        <f t="shared" si="97"/>
        <v>0</v>
      </c>
      <c r="AH238" s="9">
        <f t="shared" si="98"/>
        <v>0</v>
      </c>
      <c r="AI238" s="9" t="e">
        <f t="shared" si="99"/>
        <v>#N/A</v>
      </c>
      <c r="AJ238" s="9" t="e">
        <f t="shared" si="100"/>
        <v>#NUM!</v>
      </c>
      <c r="AK238" s="55">
        <f t="shared" si="101"/>
        <v>1</v>
      </c>
      <c r="AL238" s="56" t="e">
        <f t="shared" si="102"/>
        <v>#N/A</v>
      </c>
    </row>
    <row r="239" spans="1:38" x14ac:dyDescent="0.25">
      <c r="A239" s="132" t="s">
        <v>185</v>
      </c>
      <c r="B239" s="115">
        <v>30000</v>
      </c>
      <c r="C239" s="9">
        <v>186</v>
      </c>
      <c r="D239" s="9">
        <v>206</v>
      </c>
      <c r="E239" s="118">
        <f t="shared" si="110"/>
        <v>20</v>
      </c>
      <c r="F239" s="11">
        <v>0.105</v>
      </c>
      <c r="G239" s="73">
        <f>B239/252/SQRT(3)</f>
        <v>68.732174903526882</v>
      </c>
      <c r="H239" s="22" t="s">
        <v>190</v>
      </c>
      <c r="I239" s="22">
        <v>1</v>
      </c>
      <c r="J239" s="9"/>
      <c r="K239" s="22">
        <f t="shared" si="111"/>
        <v>0</v>
      </c>
      <c r="L239" s="9">
        <f t="shared" si="112"/>
        <v>0</v>
      </c>
      <c r="M239" s="9" t="e">
        <f t="shared" si="113"/>
        <v>#N/A</v>
      </c>
      <c r="N239" s="9" t="e">
        <f t="shared" si="114"/>
        <v>#NUM!</v>
      </c>
      <c r="O239" s="55">
        <f t="shared" si="115"/>
        <v>1</v>
      </c>
      <c r="P239" s="56" t="e">
        <f t="shared" si="117"/>
        <v>#N/A</v>
      </c>
      <c r="W239" s="132" t="s">
        <v>185</v>
      </c>
      <c r="X239" s="115">
        <v>30000</v>
      </c>
      <c r="Y239" s="9">
        <v>186</v>
      </c>
      <c r="Z239" s="9">
        <v>206</v>
      </c>
      <c r="AA239" s="118">
        <f t="shared" si="116"/>
        <v>20</v>
      </c>
      <c r="AB239" s="11">
        <v>9.6000000000000002E-2</v>
      </c>
      <c r="AC239" s="73">
        <f>X239/252/SQRT(3)</f>
        <v>68.732174903526882</v>
      </c>
      <c r="AD239" s="22" t="s">
        <v>190</v>
      </c>
      <c r="AE239" s="22">
        <v>1</v>
      </c>
      <c r="AF239" s="9"/>
      <c r="AG239" s="22">
        <f t="shared" si="97"/>
        <v>0</v>
      </c>
      <c r="AH239" s="9">
        <f t="shared" si="98"/>
        <v>0</v>
      </c>
      <c r="AI239" s="9" t="e">
        <f t="shared" si="99"/>
        <v>#N/A</v>
      </c>
      <c r="AJ239" s="9" t="e">
        <f t="shared" si="100"/>
        <v>#NUM!</v>
      </c>
      <c r="AK239" s="55">
        <f t="shared" si="101"/>
        <v>1</v>
      </c>
      <c r="AL239" s="56" t="e">
        <f t="shared" si="102"/>
        <v>#N/A</v>
      </c>
    </row>
    <row r="240" spans="1:38" x14ac:dyDescent="0.25">
      <c r="A240" s="132" t="s">
        <v>185</v>
      </c>
      <c r="B240" s="115">
        <v>30000</v>
      </c>
      <c r="C240" s="9">
        <v>197</v>
      </c>
      <c r="D240" s="9">
        <v>208</v>
      </c>
      <c r="E240" s="118">
        <f t="shared" si="110"/>
        <v>11</v>
      </c>
      <c r="F240" s="11">
        <v>5.2999999999999999E-2</v>
      </c>
      <c r="G240" s="73">
        <f>B240/240/SQRT(3)</f>
        <v>72.168783648703226</v>
      </c>
      <c r="H240" s="22" t="s">
        <v>190</v>
      </c>
      <c r="I240" s="22">
        <v>1</v>
      </c>
      <c r="J240" s="9"/>
      <c r="K240" s="22">
        <f t="shared" si="111"/>
        <v>0</v>
      </c>
      <c r="L240" s="9">
        <f t="shared" si="112"/>
        <v>0</v>
      </c>
      <c r="M240" s="9" t="e">
        <f t="shared" si="113"/>
        <v>#N/A</v>
      </c>
      <c r="N240" s="9" t="e">
        <f t="shared" si="114"/>
        <v>#NUM!</v>
      </c>
      <c r="O240" s="55">
        <f t="shared" si="115"/>
        <v>1</v>
      </c>
      <c r="P240" s="56" t="e">
        <f t="shared" si="117"/>
        <v>#N/A</v>
      </c>
      <c r="W240" s="132" t="s">
        <v>185</v>
      </c>
      <c r="X240" s="115">
        <v>30000</v>
      </c>
      <c r="Y240" s="9">
        <v>197</v>
      </c>
      <c r="Z240" s="9">
        <v>208</v>
      </c>
      <c r="AA240" s="118">
        <f t="shared" si="116"/>
        <v>11</v>
      </c>
      <c r="AB240" s="11">
        <v>5.1999999999999998E-2</v>
      </c>
      <c r="AC240" s="73">
        <f>X240/240/SQRT(3)</f>
        <v>72.168783648703226</v>
      </c>
      <c r="AD240" s="22" t="s">
        <v>190</v>
      </c>
      <c r="AE240" s="22">
        <v>1</v>
      </c>
      <c r="AF240" s="9"/>
      <c r="AG240" s="22">
        <f t="shared" si="97"/>
        <v>0</v>
      </c>
      <c r="AH240" s="9">
        <f t="shared" si="98"/>
        <v>0</v>
      </c>
      <c r="AI240" s="9" t="e">
        <f t="shared" si="99"/>
        <v>#N/A</v>
      </c>
      <c r="AJ240" s="9" t="e">
        <f t="shared" si="100"/>
        <v>#NUM!</v>
      </c>
      <c r="AK240" s="55">
        <f t="shared" si="101"/>
        <v>1</v>
      </c>
      <c r="AL240" s="56" t="e">
        <f t="shared" si="102"/>
        <v>#N/A</v>
      </c>
    </row>
    <row r="241" spans="1:38" x14ac:dyDescent="0.25">
      <c r="A241" s="132" t="s">
        <v>185</v>
      </c>
      <c r="B241" s="115">
        <v>30000</v>
      </c>
      <c r="C241" s="9">
        <v>197</v>
      </c>
      <c r="D241" s="9">
        <v>218</v>
      </c>
      <c r="E241" s="118">
        <f t="shared" si="110"/>
        <v>21</v>
      </c>
      <c r="F241" s="11">
        <v>0.105</v>
      </c>
      <c r="G241" s="73">
        <f>B241/252/SQRT(3)</f>
        <v>68.732174903526882</v>
      </c>
      <c r="H241" s="22" t="s">
        <v>190</v>
      </c>
      <c r="I241" s="22">
        <v>1</v>
      </c>
      <c r="J241" s="9"/>
      <c r="K241" s="22">
        <f t="shared" si="111"/>
        <v>0</v>
      </c>
      <c r="L241" s="9">
        <f t="shared" si="112"/>
        <v>0</v>
      </c>
      <c r="M241" s="9" t="e">
        <f>IF($T$31=E241,1,0)</f>
        <v>#N/A</v>
      </c>
      <c r="N241" s="9" t="e">
        <f>IF($S$36&lt;=B241,1,0)</f>
        <v>#NUM!</v>
      </c>
      <c r="O241" s="55">
        <f>IF($S$4&lt;=G241,1,0)</f>
        <v>1</v>
      </c>
      <c r="P241" s="56" t="e">
        <f t="shared" si="117"/>
        <v>#N/A</v>
      </c>
      <c r="W241" s="132" t="s">
        <v>185</v>
      </c>
      <c r="X241" s="115">
        <v>30000</v>
      </c>
      <c r="Y241" s="9">
        <v>197</v>
      </c>
      <c r="Z241" s="9">
        <v>218</v>
      </c>
      <c r="AA241" s="118">
        <f t="shared" si="116"/>
        <v>21</v>
      </c>
      <c r="AB241" s="11">
        <v>9.6000000000000002E-2</v>
      </c>
      <c r="AC241" s="73">
        <f>X241/252/SQRT(3)</f>
        <v>68.732174903526882</v>
      </c>
      <c r="AD241" s="22" t="s">
        <v>190</v>
      </c>
      <c r="AE241" s="22">
        <v>1</v>
      </c>
      <c r="AF241" s="9"/>
      <c r="AG241" s="22">
        <f t="shared" si="97"/>
        <v>0</v>
      </c>
      <c r="AH241" s="9">
        <f t="shared" si="98"/>
        <v>0</v>
      </c>
      <c r="AI241" s="9" t="e">
        <f t="shared" si="99"/>
        <v>#N/A</v>
      </c>
      <c r="AJ241" s="9" t="e">
        <f t="shared" si="100"/>
        <v>#NUM!</v>
      </c>
      <c r="AK241" s="55">
        <f t="shared" si="101"/>
        <v>1</v>
      </c>
      <c r="AL241" s="56" t="e">
        <f t="shared" si="102"/>
        <v>#N/A</v>
      </c>
    </row>
    <row r="242" spans="1:38" x14ac:dyDescent="0.25">
      <c r="A242" s="132" t="s">
        <v>185</v>
      </c>
      <c r="B242" s="115">
        <v>30000</v>
      </c>
      <c r="C242" s="9">
        <v>208</v>
      </c>
      <c r="D242" s="9">
        <v>219</v>
      </c>
      <c r="E242" s="118">
        <f t="shared" si="110"/>
        <v>11</v>
      </c>
      <c r="F242" s="11">
        <v>5.2999999999999999E-2</v>
      </c>
      <c r="G242" s="73">
        <f>B242/240/SQRT(3)</f>
        <v>72.168783648703226</v>
      </c>
      <c r="H242" s="22" t="s">
        <v>190</v>
      </c>
      <c r="I242" s="22">
        <v>1</v>
      </c>
      <c r="J242" s="9"/>
      <c r="K242" s="22">
        <f t="shared" si="111"/>
        <v>0</v>
      </c>
      <c r="L242" s="9">
        <f t="shared" si="112"/>
        <v>0</v>
      </c>
      <c r="M242" s="9" t="e">
        <f t="shared" ref="M242:M252" si="118">IF($T$31=E242,1,0)</f>
        <v>#N/A</v>
      </c>
      <c r="N242" s="9" t="e">
        <f t="shared" ref="N242:N252" si="119">IF($S$36&lt;=B242,1,0)</f>
        <v>#NUM!</v>
      </c>
      <c r="O242" s="55">
        <f t="shared" ref="O242:O252" si="120">IF($S$4&lt;=G242,1,0)</f>
        <v>1</v>
      </c>
      <c r="P242" s="56" t="e">
        <f t="shared" si="117"/>
        <v>#N/A</v>
      </c>
      <c r="W242" s="132" t="s">
        <v>185</v>
      </c>
      <c r="X242" s="115">
        <v>30000</v>
      </c>
      <c r="Y242" s="9">
        <v>208</v>
      </c>
      <c r="Z242" s="9">
        <v>219</v>
      </c>
      <c r="AA242" s="118">
        <f t="shared" si="116"/>
        <v>11</v>
      </c>
      <c r="AB242" s="11">
        <v>5.1999999999999998E-2</v>
      </c>
      <c r="AC242" s="73">
        <f>X242/240/SQRT(3)</f>
        <v>72.168783648703226</v>
      </c>
      <c r="AD242" s="22" t="s">
        <v>190</v>
      </c>
      <c r="AE242" s="22">
        <v>1</v>
      </c>
      <c r="AF242" s="9"/>
      <c r="AG242" s="22">
        <f t="shared" si="97"/>
        <v>0</v>
      </c>
      <c r="AH242" s="9">
        <f t="shared" si="98"/>
        <v>0</v>
      </c>
      <c r="AI242" s="9" t="e">
        <f t="shared" si="99"/>
        <v>#N/A</v>
      </c>
      <c r="AJ242" s="9" t="e">
        <f t="shared" si="100"/>
        <v>#NUM!</v>
      </c>
      <c r="AK242" s="55">
        <f t="shared" si="101"/>
        <v>1</v>
      </c>
      <c r="AL242" s="56" t="e">
        <f t="shared" si="102"/>
        <v>#N/A</v>
      </c>
    </row>
    <row r="243" spans="1:38" x14ac:dyDescent="0.25">
      <c r="A243" s="132" t="s">
        <v>185</v>
      </c>
      <c r="B243" s="115">
        <v>30000</v>
      </c>
      <c r="C243" s="9">
        <v>208</v>
      </c>
      <c r="D243" s="9">
        <v>230</v>
      </c>
      <c r="E243" s="118">
        <f t="shared" si="110"/>
        <v>22</v>
      </c>
      <c r="F243" s="11">
        <v>0.105</v>
      </c>
      <c r="G243" s="73">
        <f>B243/252/SQRT(3)</f>
        <v>68.732174903526882</v>
      </c>
      <c r="H243" s="22" t="s">
        <v>190</v>
      </c>
      <c r="I243" s="22">
        <v>1</v>
      </c>
      <c r="J243" s="9"/>
      <c r="K243" s="22">
        <f t="shared" si="111"/>
        <v>0</v>
      </c>
      <c r="L243" s="9">
        <f t="shared" si="112"/>
        <v>0</v>
      </c>
      <c r="M243" s="9" t="e">
        <f t="shared" si="118"/>
        <v>#N/A</v>
      </c>
      <c r="N243" s="9" t="e">
        <f t="shared" si="119"/>
        <v>#NUM!</v>
      </c>
      <c r="O243" s="55">
        <f t="shared" si="120"/>
        <v>1</v>
      </c>
      <c r="P243" s="56" t="e">
        <f t="shared" si="117"/>
        <v>#N/A</v>
      </c>
      <c r="W243" s="132" t="s">
        <v>185</v>
      </c>
      <c r="X243" s="115">
        <v>30000</v>
      </c>
      <c r="Y243" s="9">
        <v>208</v>
      </c>
      <c r="Z243" s="9">
        <v>230</v>
      </c>
      <c r="AA243" s="118">
        <f t="shared" si="116"/>
        <v>22</v>
      </c>
      <c r="AB243" s="11">
        <v>9.6000000000000002E-2</v>
      </c>
      <c r="AC243" s="73">
        <f>X243/252/SQRT(3)</f>
        <v>68.732174903526882</v>
      </c>
      <c r="AD243" s="22" t="s">
        <v>190</v>
      </c>
      <c r="AE243" s="22">
        <v>1</v>
      </c>
      <c r="AF243" s="9"/>
      <c r="AG243" s="22">
        <f t="shared" si="97"/>
        <v>0</v>
      </c>
      <c r="AH243" s="9">
        <f t="shared" si="98"/>
        <v>0</v>
      </c>
      <c r="AI243" s="9" t="e">
        <f t="shared" si="99"/>
        <v>#N/A</v>
      </c>
      <c r="AJ243" s="9" t="e">
        <f t="shared" si="100"/>
        <v>#NUM!</v>
      </c>
      <c r="AK243" s="55">
        <f t="shared" si="101"/>
        <v>1</v>
      </c>
      <c r="AL243" s="56" t="e">
        <f t="shared" si="102"/>
        <v>#N/A</v>
      </c>
    </row>
    <row r="244" spans="1:38" x14ac:dyDescent="0.25">
      <c r="A244" s="132" t="s">
        <v>185</v>
      </c>
      <c r="B244" s="115">
        <v>30000</v>
      </c>
      <c r="C244" s="9">
        <v>219</v>
      </c>
      <c r="D244" s="9">
        <v>231</v>
      </c>
      <c r="E244" s="118">
        <f t="shared" si="110"/>
        <v>12</v>
      </c>
      <c r="F244" s="11">
        <v>5.2999999999999999E-2</v>
      </c>
      <c r="G244" s="73">
        <f>B244/240/SQRT(3)</f>
        <v>72.168783648703226</v>
      </c>
      <c r="H244" s="22" t="s">
        <v>190</v>
      </c>
      <c r="I244" s="22">
        <v>1</v>
      </c>
      <c r="J244" s="9"/>
      <c r="K244" s="22">
        <f t="shared" si="111"/>
        <v>0</v>
      </c>
      <c r="L244" s="9">
        <f t="shared" si="112"/>
        <v>0</v>
      </c>
      <c r="M244" s="9" t="e">
        <f t="shared" si="118"/>
        <v>#N/A</v>
      </c>
      <c r="N244" s="9" t="e">
        <f t="shared" si="119"/>
        <v>#NUM!</v>
      </c>
      <c r="O244" s="55">
        <f t="shared" si="120"/>
        <v>1</v>
      </c>
      <c r="P244" s="56" t="e">
        <f t="shared" si="117"/>
        <v>#N/A</v>
      </c>
      <c r="W244" s="132" t="s">
        <v>185</v>
      </c>
      <c r="X244" s="115">
        <v>30000</v>
      </c>
      <c r="Y244" s="9">
        <v>219</v>
      </c>
      <c r="Z244" s="9">
        <v>231</v>
      </c>
      <c r="AA244" s="118">
        <f t="shared" si="116"/>
        <v>12</v>
      </c>
      <c r="AB244" s="11">
        <v>5.1999999999999998E-2</v>
      </c>
      <c r="AC244" s="73">
        <f>X244/240/SQRT(3)</f>
        <v>72.168783648703226</v>
      </c>
      <c r="AD244" s="22" t="s">
        <v>190</v>
      </c>
      <c r="AE244" s="22">
        <v>1</v>
      </c>
      <c r="AF244" s="9"/>
      <c r="AG244" s="22">
        <f t="shared" si="97"/>
        <v>0</v>
      </c>
      <c r="AH244" s="9">
        <f t="shared" si="98"/>
        <v>0</v>
      </c>
      <c r="AI244" s="9" t="e">
        <f t="shared" si="99"/>
        <v>#N/A</v>
      </c>
      <c r="AJ244" s="9" t="e">
        <f t="shared" si="100"/>
        <v>#NUM!</v>
      </c>
      <c r="AK244" s="55">
        <f t="shared" si="101"/>
        <v>1</v>
      </c>
      <c r="AL244" s="56" t="e">
        <f t="shared" si="102"/>
        <v>#N/A</v>
      </c>
    </row>
    <row r="245" spans="1:38" x14ac:dyDescent="0.25">
      <c r="A245" s="132" t="s">
        <v>185</v>
      </c>
      <c r="B245" s="115">
        <v>30000</v>
      </c>
      <c r="C245" s="9">
        <v>219</v>
      </c>
      <c r="D245" s="9">
        <v>242</v>
      </c>
      <c r="E245" s="118">
        <f t="shared" si="110"/>
        <v>23</v>
      </c>
      <c r="F245" s="11">
        <v>0.105</v>
      </c>
      <c r="G245" s="73">
        <f>B245/252/SQRT(3)</f>
        <v>68.732174903526882</v>
      </c>
      <c r="H245" s="22" t="s">
        <v>190</v>
      </c>
      <c r="I245" s="22">
        <v>1</v>
      </c>
      <c r="J245" s="9"/>
      <c r="K245" s="22">
        <f t="shared" si="111"/>
        <v>0</v>
      </c>
      <c r="L245" s="9">
        <f t="shared" si="112"/>
        <v>0</v>
      </c>
      <c r="M245" s="9" t="e">
        <f t="shared" si="118"/>
        <v>#N/A</v>
      </c>
      <c r="N245" s="9" t="e">
        <f t="shared" si="119"/>
        <v>#NUM!</v>
      </c>
      <c r="O245" s="55">
        <f t="shared" si="120"/>
        <v>1</v>
      </c>
      <c r="P245" s="56" t="e">
        <f t="shared" si="117"/>
        <v>#N/A</v>
      </c>
      <c r="W245" s="132" t="s">
        <v>185</v>
      </c>
      <c r="X245" s="115">
        <v>30000</v>
      </c>
      <c r="Y245" s="9">
        <v>219</v>
      </c>
      <c r="Z245" s="9">
        <v>242</v>
      </c>
      <c r="AA245" s="118">
        <f t="shared" si="116"/>
        <v>23</v>
      </c>
      <c r="AB245" s="11">
        <v>9.6000000000000002E-2</v>
      </c>
      <c r="AC245" s="73">
        <f>X245/252/SQRT(3)</f>
        <v>68.732174903526882</v>
      </c>
      <c r="AD245" s="22" t="s">
        <v>190</v>
      </c>
      <c r="AE245" s="22">
        <v>1</v>
      </c>
      <c r="AF245" s="9"/>
      <c r="AG245" s="22">
        <f t="shared" si="97"/>
        <v>0</v>
      </c>
      <c r="AH245" s="9">
        <f t="shared" si="98"/>
        <v>0</v>
      </c>
      <c r="AI245" s="9" t="e">
        <f t="shared" si="99"/>
        <v>#N/A</v>
      </c>
      <c r="AJ245" s="9" t="e">
        <f t="shared" si="100"/>
        <v>#NUM!</v>
      </c>
      <c r="AK245" s="55">
        <f t="shared" si="101"/>
        <v>1</v>
      </c>
      <c r="AL245" s="56" t="e">
        <f t="shared" si="102"/>
        <v>#N/A</v>
      </c>
    </row>
    <row r="246" spans="1:38" x14ac:dyDescent="0.25">
      <c r="A246" s="132" t="s">
        <v>185</v>
      </c>
      <c r="B246" s="115">
        <v>30000</v>
      </c>
      <c r="C246" s="9">
        <v>228</v>
      </c>
      <c r="D246" s="9">
        <v>240</v>
      </c>
      <c r="E246" s="118">
        <f t="shared" si="110"/>
        <v>12</v>
      </c>
      <c r="F246" s="11">
        <v>5.2999999999999999E-2</v>
      </c>
      <c r="G246" s="73">
        <f>B246/240/SQRT(3)</f>
        <v>72.168783648703226</v>
      </c>
      <c r="H246" s="22" t="s">
        <v>190</v>
      </c>
      <c r="I246" s="22">
        <v>1</v>
      </c>
      <c r="J246" s="9"/>
      <c r="K246" s="22">
        <f t="shared" si="111"/>
        <v>0</v>
      </c>
      <c r="L246" s="9">
        <f t="shared" si="112"/>
        <v>0</v>
      </c>
      <c r="M246" s="9" t="e">
        <f t="shared" si="118"/>
        <v>#N/A</v>
      </c>
      <c r="N246" s="9" t="e">
        <f t="shared" si="119"/>
        <v>#NUM!</v>
      </c>
      <c r="O246" s="55">
        <f t="shared" si="120"/>
        <v>1</v>
      </c>
      <c r="P246" s="56" t="e">
        <f t="shared" si="117"/>
        <v>#N/A</v>
      </c>
      <c r="W246" s="132" t="s">
        <v>185</v>
      </c>
      <c r="X246" s="115">
        <v>30000</v>
      </c>
      <c r="Y246" s="9">
        <v>228</v>
      </c>
      <c r="Z246" s="9">
        <v>240</v>
      </c>
      <c r="AA246" s="118">
        <f t="shared" si="116"/>
        <v>12</v>
      </c>
      <c r="AB246" s="11">
        <v>5.1999999999999998E-2</v>
      </c>
      <c r="AC246" s="73">
        <f>X246/240/SQRT(3)</f>
        <v>72.168783648703226</v>
      </c>
      <c r="AD246" s="22" t="s">
        <v>190</v>
      </c>
      <c r="AE246" s="22">
        <v>1</v>
      </c>
      <c r="AF246" s="9"/>
      <c r="AG246" s="22">
        <f t="shared" si="97"/>
        <v>0</v>
      </c>
      <c r="AH246" s="9">
        <f t="shared" si="98"/>
        <v>0</v>
      </c>
      <c r="AI246" s="9" t="e">
        <f t="shared" si="99"/>
        <v>#N/A</v>
      </c>
      <c r="AJ246" s="9" t="e">
        <f t="shared" si="100"/>
        <v>#NUM!</v>
      </c>
      <c r="AK246" s="55">
        <f t="shared" si="101"/>
        <v>1</v>
      </c>
      <c r="AL246" s="56" t="e">
        <f t="shared" si="102"/>
        <v>#N/A</v>
      </c>
    </row>
    <row r="247" spans="1:38" x14ac:dyDescent="0.25">
      <c r="A247" s="132" t="s">
        <v>185</v>
      </c>
      <c r="B247" s="115">
        <v>30000</v>
      </c>
      <c r="C247" s="9">
        <v>228</v>
      </c>
      <c r="D247" s="9">
        <v>252</v>
      </c>
      <c r="E247" s="118">
        <f t="shared" si="110"/>
        <v>24</v>
      </c>
      <c r="F247" s="11">
        <v>0.105</v>
      </c>
      <c r="G247" s="73">
        <f>B247/252/SQRT(3)</f>
        <v>68.732174903526882</v>
      </c>
      <c r="H247" s="22" t="s">
        <v>190</v>
      </c>
      <c r="I247" s="22">
        <v>1</v>
      </c>
      <c r="J247" s="9"/>
      <c r="K247" s="22">
        <f t="shared" si="111"/>
        <v>0</v>
      </c>
      <c r="L247" s="9">
        <f t="shared" si="112"/>
        <v>0</v>
      </c>
      <c r="M247" s="9" t="e">
        <f t="shared" si="118"/>
        <v>#N/A</v>
      </c>
      <c r="N247" s="9" t="e">
        <f t="shared" si="119"/>
        <v>#NUM!</v>
      </c>
      <c r="O247" s="55">
        <f t="shared" si="120"/>
        <v>1</v>
      </c>
      <c r="P247" s="56" t="e">
        <f t="shared" si="117"/>
        <v>#N/A</v>
      </c>
      <c r="W247" s="132" t="s">
        <v>185</v>
      </c>
      <c r="X247" s="115">
        <v>30000</v>
      </c>
      <c r="Y247" s="9">
        <v>228</v>
      </c>
      <c r="Z247" s="9">
        <v>252</v>
      </c>
      <c r="AA247" s="118">
        <f t="shared" si="116"/>
        <v>24</v>
      </c>
      <c r="AB247" s="11">
        <v>9.6000000000000002E-2</v>
      </c>
      <c r="AC247" s="73">
        <f>X247/252/SQRT(3)</f>
        <v>68.732174903526882</v>
      </c>
      <c r="AD247" s="22" t="s">
        <v>190</v>
      </c>
      <c r="AE247" s="22">
        <v>1</v>
      </c>
      <c r="AF247" s="9"/>
      <c r="AG247" s="22">
        <f t="shared" si="97"/>
        <v>0</v>
      </c>
      <c r="AH247" s="9">
        <f t="shared" si="98"/>
        <v>0</v>
      </c>
      <c r="AI247" s="9" t="e">
        <f t="shared" si="99"/>
        <v>#N/A</v>
      </c>
      <c r="AJ247" s="9" t="e">
        <f t="shared" si="100"/>
        <v>#NUM!</v>
      </c>
      <c r="AK247" s="55">
        <f t="shared" si="101"/>
        <v>1</v>
      </c>
      <c r="AL247" s="56" t="e">
        <f t="shared" si="102"/>
        <v>#N/A</v>
      </c>
    </row>
    <row r="248" spans="1:38" x14ac:dyDescent="0.25">
      <c r="A248" s="132" t="s">
        <v>185</v>
      </c>
      <c r="B248" s="115">
        <v>30000</v>
      </c>
      <c r="C248" s="9">
        <v>196</v>
      </c>
      <c r="D248" s="9">
        <v>206</v>
      </c>
      <c r="E248" s="118">
        <f t="shared" si="110"/>
        <v>10</v>
      </c>
      <c r="F248" s="11">
        <v>0.05</v>
      </c>
      <c r="G248" s="73">
        <f t="shared" ref="G248:G252" si="121">B248/252/SQRT(3)</f>
        <v>68.732174903526882</v>
      </c>
      <c r="H248" s="22" t="s">
        <v>190</v>
      </c>
      <c r="I248" s="22">
        <v>1</v>
      </c>
      <c r="J248" s="9"/>
      <c r="K248" s="22">
        <f t="shared" si="111"/>
        <v>0</v>
      </c>
      <c r="L248" s="9">
        <f t="shared" si="112"/>
        <v>0</v>
      </c>
      <c r="M248" s="9" t="e">
        <f t="shared" si="118"/>
        <v>#N/A</v>
      </c>
      <c r="N248" s="9" t="e">
        <f t="shared" si="119"/>
        <v>#NUM!</v>
      </c>
      <c r="O248" s="55">
        <f t="shared" si="120"/>
        <v>1</v>
      </c>
      <c r="P248" s="56" t="e">
        <f t="shared" si="117"/>
        <v>#N/A</v>
      </c>
      <c r="W248" s="132" t="s">
        <v>185</v>
      </c>
      <c r="X248" s="115">
        <v>30000</v>
      </c>
      <c r="Y248" s="9">
        <v>196</v>
      </c>
      <c r="Z248" s="9">
        <v>206</v>
      </c>
      <c r="AA248" s="118">
        <f t="shared" si="116"/>
        <v>10</v>
      </c>
      <c r="AB248" s="11">
        <v>4.8000000000000001E-2</v>
      </c>
      <c r="AC248" s="73">
        <f t="shared" ref="AC248:AC252" si="122">X248/252/SQRT(3)</f>
        <v>68.732174903526882</v>
      </c>
      <c r="AD248" s="22" t="s">
        <v>190</v>
      </c>
      <c r="AE248" s="22">
        <v>1</v>
      </c>
      <c r="AF248" s="9"/>
      <c r="AG248" s="22">
        <f t="shared" si="97"/>
        <v>0</v>
      </c>
      <c r="AH248" s="9">
        <f t="shared" si="98"/>
        <v>0</v>
      </c>
      <c r="AI248" s="9" t="e">
        <f t="shared" si="99"/>
        <v>#N/A</v>
      </c>
      <c r="AJ248" s="9" t="e">
        <f t="shared" si="100"/>
        <v>#NUM!</v>
      </c>
      <c r="AK248" s="55">
        <f t="shared" si="101"/>
        <v>1</v>
      </c>
      <c r="AL248" s="56" t="e">
        <f t="shared" si="102"/>
        <v>#N/A</v>
      </c>
    </row>
    <row r="249" spans="1:38" x14ac:dyDescent="0.25">
      <c r="A249" s="132" t="s">
        <v>185</v>
      </c>
      <c r="B249" s="115">
        <v>30000</v>
      </c>
      <c r="C249" s="9">
        <v>208</v>
      </c>
      <c r="D249" s="9">
        <v>218</v>
      </c>
      <c r="E249" s="118">
        <f t="shared" si="110"/>
        <v>10</v>
      </c>
      <c r="F249" s="11">
        <v>4.8000000000000001E-2</v>
      </c>
      <c r="G249" s="73">
        <f t="shared" si="121"/>
        <v>68.732174903526882</v>
      </c>
      <c r="H249" s="22" t="s">
        <v>190</v>
      </c>
      <c r="I249" s="22">
        <v>1</v>
      </c>
      <c r="J249" s="9"/>
      <c r="K249" s="22">
        <f t="shared" si="111"/>
        <v>0</v>
      </c>
      <c r="L249" s="9">
        <f t="shared" si="112"/>
        <v>0</v>
      </c>
      <c r="M249" s="9" t="e">
        <f t="shared" si="118"/>
        <v>#N/A</v>
      </c>
      <c r="N249" s="9" t="e">
        <f t="shared" si="119"/>
        <v>#NUM!</v>
      </c>
      <c r="O249" s="55">
        <f t="shared" si="120"/>
        <v>1</v>
      </c>
      <c r="P249" s="56" t="e">
        <f t="shared" si="117"/>
        <v>#N/A</v>
      </c>
      <c r="W249" s="132" t="s">
        <v>185</v>
      </c>
      <c r="X249" s="115">
        <v>30000</v>
      </c>
      <c r="Y249" s="9">
        <v>208</v>
      </c>
      <c r="Z249" s="9">
        <v>218</v>
      </c>
      <c r="AA249" s="118">
        <f t="shared" si="116"/>
        <v>10</v>
      </c>
      <c r="AB249" s="11">
        <v>4.8000000000000001E-2</v>
      </c>
      <c r="AC249" s="73">
        <f t="shared" si="122"/>
        <v>68.732174903526882</v>
      </c>
      <c r="AD249" s="22" t="s">
        <v>190</v>
      </c>
      <c r="AE249" s="22">
        <v>1</v>
      </c>
      <c r="AF249" s="9"/>
      <c r="AG249" s="22">
        <f t="shared" si="97"/>
        <v>0</v>
      </c>
      <c r="AH249" s="9">
        <f t="shared" si="98"/>
        <v>0</v>
      </c>
      <c r="AI249" s="9" t="e">
        <f t="shared" si="99"/>
        <v>#N/A</v>
      </c>
      <c r="AJ249" s="9" t="e">
        <f t="shared" si="100"/>
        <v>#NUM!</v>
      </c>
      <c r="AK249" s="55">
        <f t="shared" si="101"/>
        <v>1</v>
      </c>
      <c r="AL249" s="56" t="e">
        <f t="shared" si="102"/>
        <v>#N/A</v>
      </c>
    </row>
    <row r="250" spans="1:38" x14ac:dyDescent="0.25">
      <c r="A250" s="132" t="s">
        <v>185</v>
      </c>
      <c r="B250" s="115">
        <v>30000</v>
      </c>
      <c r="C250" s="9">
        <v>219</v>
      </c>
      <c r="D250" s="9">
        <v>230</v>
      </c>
      <c r="E250" s="118">
        <f t="shared" si="110"/>
        <v>11</v>
      </c>
      <c r="F250" s="11">
        <v>0.05</v>
      </c>
      <c r="G250" s="73">
        <f t="shared" si="121"/>
        <v>68.732174903526882</v>
      </c>
      <c r="H250" s="22" t="s">
        <v>190</v>
      </c>
      <c r="I250" s="22">
        <v>1</v>
      </c>
      <c r="J250" s="9"/>
      <c r="K250" s="22">
        <f t="shared" si="111"/>
        <v>0</v>
      </c>
      <c r="L250" s="9">
        <f t="shared" si="112"/>
        <v>0</v>
      </c>
      <c r="M250" s="9" t="e">
        <f t="shared" si="118"/>
        <v>#N/A</v>
      </c>
      <c r="N250" s="9" t="e">
        <f t="shared" si="119"/>
        <v>#NUM!</v>
      </c>
      <c r="O250" s="55">
        <f t="shared" si="120"/>
        <v>1</v>
      </c>
      <c r="P250" s="56" t="e">
        <f t="shared" si="117"/>
        <v>#N/A</v>
      </c>
      <c r="W250" s="132" t="s">
        <v>185</v>
      </c>
      <c r="X250" s="115">
        <v>30000</v>
      </c>
      <c r="Y250" s="9">
        <v>219</v>
      </c>
      <c r="Z250" s="9">
        <v>230</v>
      </c>
      <c r="AA250" s="118">
        <f t="shared" si="116"/>
        <v>11</v>
      </c>
      <c r="AB250" s="11">
        <v>4.8000000000000001E-2</v>
      </c>
      <c r="AC250" s="73">
        <f t="shared" si="122"/>
        <v>68.732174903526882</v>
      </c>
      <c r="AD250" s="22" t="s">
        <v>190</v>
      </c>
      <c r="AE250" s="22">
        <v>1</v>
      </c>
      <c r="AF250" s="9"/>
      <c r="AG250" s="22">
        <f t="shared" si="97"/>
        <v>0</v>
      </c>
      <c r="AH250" s="9">
        <f t="shared" si="98"/>
        <v>0</v>
      </c>
      <c r="AI250" s="9" t="e">
        <f t="shared" si="99"/>
        <v>#N/A</v>
      </c>
      <c r="AJ250" s="9" t="e">
        <f t="shared" si="100"/>
        <v>#NUM!</v>
      </c>
      <c r="AK250" s="55">
        <f t="shared" si="101"/>
        <v>1</v>
      </c>
      <c r="AL250" s="56" t="e">
        <f t="shared" si="102"/>
        <v>#N/A</v>
      </c>
    </row>
    <row r="251" spans="1:38" x14ac:dyDescent="0.25">
      <c r="A251" s="132" t="s">
        <v>185</v>
      </c>
      <c r="B251" s="115">
        <v>30000</v>
      </c>
      <c r="C251" s="9">
        <v>231</v>
      </c>
      <c r="D251" s="9">
        <v>242</v>
      </c>
      <c r="E251" s="118">
        <f t="shared" si="110"/>
        <v>11</v>
      </c>
      <c r="F251" s="11">
        <v>4.8000000000000001E-2</v>
      </c>
      <c r="G251" s="73">
        <f t="shared" si="121"/>
        <v>68.732174903526882</v>
      </c>
      <c r="H251" s="22" t="s">
        <v>190</v>
      </c>
      <c r="I251" s="22">
        <v>1</v>
      </c>
      <c r="J251" s="9"/>
      <c r="K251" s="22">
        <f t="shared" si="111"/>
        <v>0</v>
      </c>
      <c r="L251" s="9">
        <f t="shared" si="112"/>
        <v>0</v>
      </c>
      <c r="M251" s="9" t="e">
        <f t="shared" si="118"/>
        <v>#N/A</v>
      </c>
      <c r="N251" s="9" t="e">
        <f t="shared" si="119"/>
        <v>#NUM!</v>
      </c>
      <c r="O251" s="55">
        <f t="shared" si="120"/>
        <v>1</v>
      </c>
      <c r="P251" s="56" t="e">
        <f t="shared" si="117"/>
        <v>#N/A</v>
      </c>
      <c r="W251" s="132" t="s">
        <v>185</v>
      </c>
      <c r="X251" s="115">
        <v>30000</v>
      </c>
      <c r="Y251" s="9">
        <v>231</v>
      </c>
      <c r="Z251" s="9">
        <v>242</v>
      </c>
      <c r="AA251" s="118">
        <f t="shared" si="116"/>
        <v>11</v>
      </c>
      <c r="AB251" s="11">
        <v>4.8000000000000001E-2</v>
      </c>
      <c r="AC251" s="73">
        <f t="shared" si="122"/>
        <v>68.732174903526882</v>
      </c>
      <c r="AD251" s="22" t="s">
        <v>190</v>
      </c>
      <c r="AE251" s="22">
        <v>1</v>
      </c>
      <c r="AF251" s="9"/>
      <c r="AG251" s="22">
        <f t="shared" si="97"/>
        <v>0</v>
      </c>
      <c r="AH251" s="9">
        <f t="shared" si="98"/>
        <v>0</v>
      </c>
      <c r="AI251" s="9" t="e">
        <f t="shared" si="99"/>
        <v>#N/A</v>
      </c>
      <c r="AJ251" s="9" t="e">
        <f t="shared" si="100"/>
        <v>#NUM!</v>
      </c>
      <c r="AK251" s="55">
        <f t="shared" si="101"/>
        <v>1</v>
      </c>
      <c r="AL251" s="56" t="e">
        <f t="shared" si="102"/>
        <v>#N/A</v>
      </c>
    </row>
    <row r="252" spans="1:38" ht="15.75" thickBot="1" x14ac:dyDescent="0.3">
      <c r="A252" s="133" t="s">
        <v>185</v>
      </c>
      <c r="B252" s="134">
        <v>30000</v>
      </c>
      <c r="C252" s="14">
        <v>240</v>
      </c>
      <c r="D252" s="14">
        <v>252</v>
      </c>
      <c r="E252" s="144">
        <f t="shared" si="110"/>
        <v>12</v>
      </c>
      <c r="F252" s="16">
        <v>0.05</v>
      </c>
      <c r="G252" s="75">
        <f t="shared" si="121"/>
        <v>68.732174903526882</v>
      </c>
      <c r="H252" s="136" t="s">
        <v>190</v>
      </c>
      <c r="I252" s="136">
        <v>1</v>
      </c>
      <c r="J252" s="14"/>
      <c r="K252" s="136">
        <f t="shared" si="111"/>
        <v>0</v>
      </c>
      <c r="L252" s="14">
        <f t="shared" si="112"/>
        <v>0</v>
      </c>
      <c r="M252" s="14" t="e">
        <f t="shared" si="118"/>
        <v>#N/A</v>
      </c>
      <c r="N252" s="14" t="e">
        <f t="shared" si="119"/>
        <v>#NUM!</v>
      </c>
      <c r="O252" s="57">
        <f t="shared" si="120"/>
        <v>1</v>
      </c>
      <c r="P252" s="145" t="e">
        <f t="shared" si="117"/>
        <v>#N/A</v>
      </c>
      <c r="W252" s="133" t="s">
        <v>185</v>
      </c>
      <c r="X252" s="134">
        <v>30000</v>
      </c>
      <c r="Y252" s="14">
        <v>240</v>
      </c>
      <c r="Z252" s="14">
        <v>252</v>
      </c>
      <c r="AA252" s="144">
        <f t="shared" si="116"/>
        <v>12</v>
      </c>
      <c r="AB252" s="16">
        <v>4.8000000000000001E-2</v>
      </c>
      <c r="AC252" s="75">
        <f t="shared" si="122"/>
        <v>68.732174903526882</v>
      </c>
      <c r="AD252" s="136" t="s">
        <v>190</v>
      </c>
      <c r="AE252" s="136">
        <v>1</v>
      </c>
      <c r="AF252" s="14"/>
      <c r="AG252" s="136">
        <f t="shared" si="97"/>
        <v>0</v>
      </c>
      <c r="AH252" s="14">
        <f t="shared" si="98"/>
        <v>0</v>
      </c>
      <c r="AI252" s="14" t="e">
        <f t="shared" si="99"/>
        <v>#N/A</v>
      </c>
      <c r="AJ252" s="14" t="e">
        <f t="shared" si="100"/>
        <v>#NUM!</v>
      </c>
      <c r="AK252" s="57">
        <f t="shared" si="101"/>
        <v>1</v>
      </c>
      <c r="AL252" s="145" t="e">
        <f t="shared" si="102"/>
        <v>#N/A</v>
      </c>
    </row>
    <row r="253" spans="1:38" x14ac:dyDescent="0.25">
      <c r="A253" s="125" t="s">
        <v>186</v>
      </c>
      <c r="B253" s="126">
        <v>45000</v>
      </c>
      <c r="C253" s="4">
        <v>170</v>
      </c>
      <c r="D253" s="4">
        <v>186</v>
      </c>
      <c r="E253" s="141">
        <f>D253-C253</f>
        <v>16</v>
      </c>
      <c r="F253" s="6">
        <v>9.4E-2</v>
      </c>
      <c r="G253" s="74">
        <f>B253/228/SQRT(3)</f>
        <v>113.95071102426826</v>
      </c>
      <c r="H253" s="128" t="s">
        <v>190</v>
      </c>
      <c r="I253" s="128">
        <v>1</v>
      </c>
      <c r="J253" s="4"/>
      <c r="K253" s="128">
        <f>IF(AND($S$24=F253:F253,C253&lt;=$S$2,$S$2&lt;=D253),1,0)</f>
        <v>0</v>
      </c>
      <c r="L253" s="4">
        <f>IF(AND($S$24=F253,$U$3="Boost"),1,0)</f>
        <v>0</v>
      </c>
      <c r="M253" s="4" t="e">
        <f>IF($T$31=E253,1,0)</f>
        <v>#N/A</v>
      </c>
      <c r="N253" s="4" t="e">
        <f>IF($S$36&lt;=B253,1,0)</f>
        <v>#NUM!</v>
      </c>
      <c r="O253" s="142">
        <f>IF($S$4&lt;=G253,1,0)</f>
        <v>1</v>
      </c>
      <c r="P253" s="143" t="e">
        <f t="shared" ref="P253:P263" si="123">IF($S$1=1,IF(SUM(K253:O253)=5,1,0),0)</f>
        <v>#N/A</v>
      </c>
      <c r="W253" s="125" t="s">
        <v>186</v>
      </c>
      <c r="X253" s="126">
        <v>45000</v>
      </c>
      <c r="Y253" s="4">
        <v>170</v>
      </c>
      <c r="Z253" s="4">
        <v>186</v>
      </c>
      <c r="AA253" s="141">
        <f>Z253-Y253</f>
        <v>16</v>
      </c>
      <c r="AB253" s="6">
        <v>8.6999999999999994E-2</v>
      </c>
      <c r="AC253" s="74">
        <f>X253/228/SQRT(3)</f>
        <v>113.95071102426826</v>
      </c>
      <c r="AD253" s="128" t="s">
        <v>190</v>
      </c>
      <c r="AE253" s="128">
        <v>1</v>
      </c>
      <c r="AF253" s="4"/>
      <c r="AG253" s="128">
        <f t="shared" si="97"/>
        <v>0</v>
      </c>
      <c r="AH253" s="4">
        <f t="shared" si="98"/>
        <v>0</v>
      </c>
      <c r="AI253" s="4" t="e">
        <f t="shared" si="99"/>
        <v>#N/A</v>
      </c>
      <c r="AJ253" s="4" t="e">
        <f t="shared" si="100"/>
        <v>#NUM!</v>
      </c>
      <c r="AK253" s="142">
        <f t="shared" si="101"/>
        <v>1</v>
      </c>
      <c r="AL253" s="143" t="e">
        <f t="shared" si="102"/>
        <v>#N/A</v>
      </c>
    </row>
    <row r="254" spans="1:38" x14ac:dyDescent="0.25">
      <c r="A254" s="132" t="s">
        <v>186</v>
      </c>
      <c r="B254" s="115">
        <v>45000</v>
      </c>
      <c r="C254" s="9">
        <v>170</v>
      </c>
      <c r="D254" s="9">
        <v>196</v>
      </c>
      <c r="E254" s="118">
        <f t="shared" ref="E254:E282" si="124">D254-C254</f>
        <v>26</v>
      </c>
      <c r="F254" s="11">
        <v>0.153</v>
      </c>
      <c r="G254" s="73">
        <f>B254/240/SQRT(3)</f>
        <v>108.25317547305484</v>
      </c>
      <c r="H254" s="22" t="s">
        <v>190</v>
      </c>
      <c r="I254" s="22">
        <v>1</v>
      </c>
      <c r="J254" s="9"/>
      <c r="K254" s="22">
        <f t="shared" ref="K254:K282" si="125">IF(AND($S$24=F254:F254,C254&lt;=$S$2,$S$2&lt;=D254),1,0)</f>
        <v>0</v>
      </c>
      <c r="L254" s="9">
        <f t="shared" ref="L254:L282" si="126">IF(AND($S$24=F254,$U$3="Boost"),1,0)</f>
        <v>0</v>
      </c>
      <c r="M254" s="9" t="e">
        <f t="shared" ref="M254:M270" si="127">IF($T$31=E254,1,0)</f>
        <v>#N/A</v>
      </c>
      <c r="N254" s="9" t="e">
        <f t="shared" ref="N254:N270" si="128">IF($S$36&lt;=B254,1,0)</f>
        <v>#NUM!</v>
      </c>
      <c r="O254" s="55">
        <f t="shared" ref="O254:O270" si="129">IF($S$4&lt;=G254,1,0)</f>
        <v>1</v>
      </c>
      <c r="P254" s="56" t="e">
        <f t="shared" si="123"/>
        <v>#N/A</v>
      </c>
      <c r="W254" s="132" t="s">
        <v>186</v>
      </c>
      <c r="X254" s="115">
        <v>45000</v>
      </c>
      <c r="Y254" s="9">
        <v>170</v>
      </c>
      <c r="Z254" s="9">
        <v>196</v>
      </c>
      <c r="AA254" s="118">
        <f t="shared" ref="AA254:AA282" si="130">Z254-Y254</f>
        <v>26</v>
      </c>
      <c r="AB254" s="11">
        <v>0.13300000000000001</v>
      </c>
      <c r="AC254" s="73">
        <f>X254/240/SQRT(3)</f>
        <v>108.25317547305484</v>
      </c>
      <c r="AD254" s="22" t="s">
        <v>190</v>
      </c>
      <c r="AE254" s="22">
        <v>1</v>
      </c>
      <c r="AF254" s="9"/>
      <c r="AG254" s="22">
        <f t="shared" si="97"/>
        <v>0</v>
      </c>
      <c r="AH254" s="9">
        <f t="shared" si="98"/>
        <v>0</v>
      </c>
      <c r="AI254" s="9" t="e">
        <f t="shared" si="99"/>
        <v>#N/A</v>
      </c>
      <c r="AJ254" s="9" t="e">
        <f t="shared" si="100"/>
        <v>#NUM!</v>
      </c>
      <c r="AK254" s="55">
        <f t="shared" si="101"/>
        <v>1</v>
      </c>
      <c r="AL254" s="56" t="e">
        <f t="shared" si="102"/>
        <v>#N/A</v>
      </c>
    </row>
    <row r="255" spans="1:38" x14ac:dyDescent="0.25">
      <c r="A255" s="132" t="s">
        <v>186</v>
      </c>
      <c r="B255" s="115">
        <v>45000</v>
      </c>
      <c r="C255" s="9">
        <v>170</v>
      </c>
      <c r="D255" s="9">
        <v>206</v>
      </c>
      <c r="E255" s="118">
        <f t="shared" si="124"/>
        <v>36</v>
      </c>
      <c r="F255" s="11">
        <v>0.21199999999999999</v>
      </c>
      <c r="G255" s="73">
        <f>B255/252/SQRT(3)</f>
        <v>103.09826235529033</v>
      </c>
      <c r="H255" s="22" t="s">
        <v>190</v>
      </c>
      <c r="I255" s="22">
        <v>1</v>
      </c>
      <c r="J255" s="9"/>
      <c r="K255" s="22">
        <f t="shared" si="125"/>
        <v>0</v>
      </c>
      <c r="L255" s="9">
        <f t="shared" si="126"/>
        <v>0</v>
      </c>
      <c r="M255" s="9" t="e">
        <f t="shared" si="127"/>
        <v>#N/A</v>
      </c>
      <c r="N255" s="9" t="e">
        <f t="shared" si="128"/>
        <v>#NUM!</v>
      </c>
      <c r="O255" s="55">
        <f t="shared" si="129"/>
        <v>1</v>
      </c>
      <c r="P255" s="56" t="e">
        <f t="shared" si="123"/>
        <v>#N/A</v>
      </c>
      <c r="W255" s="132" t="s">
        <v>186</v>
      </c>
      <c r="X255" s="115">
        <v>45000</v>
      </c>
      <c r="Y255" s="9">
        <v>170</v>
      </c>
      <c r="Z255" s="9">
        <v>206</v>
      </c>
      <c r="AA255" s="118">
        <f t="shared" si="130"/>
        <v>36</v>
      </c>
      <c r="AB255" s="11">
        <v>0.17499999999999999</v>
      </c>
      <c r="AC255" s="73">
        <f>X255/252/SQRT(3)</f>
        <v>103.09826235529033</v>
      </c>
      <c r="AD255" s="22" t="s">
        <v>190</v>
      </c>
      <c r="AE255" s="22">
        <v>1</v>
      </c>
      <c r="AF255" s="9"/>
      <c r="AG255" s="22">
        <f t="shared" si="97"/>
        <v>0</v>
      </c>
      <c r="AH255" s="9">
        <f t="shared" si="98"/>
        <v>0</v>
      </c>
      <c r="AI255" s="9" t="e">
        <f t="shared" si="99"/>
        <v>#N/A</v>
      </c>
      <c r="AJ255" s="9" t="e">
        <f t="shared" si="100"/>
        <v>#NUM!</v>
      </c>
      <c r="AK255" s="55">
        <f t="shared" si="101"/>
        <v>1</v>
      </c>
      <c r="AL255" s="56" t="e">
        <f t="shared" si="102"/>
        <v>#N/A</v>
      </c>
    </row>
    <row r="256" spans="1:38" x14ac:dyDescent="0.25">
      <c r="A256" s="132" t="s">
        <v>186</v>
      </c>
      <c r="B256" s="115">
        <v>45000</v>
      </c>
      <c r="C256" s="9">
        <v>180</v>
      </c>
      <c r="D256" s="9">
        <v>197</v>
      </c>
      <c r="E256" s="118">
        <f t="shared" si="124"/>
        <v>17</v>
      </c>
      <c r="F256" s="11">
        <v>9.4E-2</v>
      </c>
      <c r="G256" s="73">
        <f>B256/228/SQRT(3)</f>
        <v>113.95071102426826</v>
      </c>
      <c r="H256" s="22" t="s">
        <v>190</v>
      </c>
      <c r="I256" s="22">
        <v>1</v>
      </c>
      <c r="J256" s="9"/>
      <c r="K256" s="22">
        <f t="shared" si="125"/>
        <v>0</v>
      </c>
      <c r="L256" s="9">
        <f t="shared" si="126"/>
        <v>0</v>
      </c>
      <c r="M256" s="9" t="e">
        <f t="shared" si="127"/>
        <v>#N/A</v>
      </c>
      <c r="N256" s="9" t="e">
        <f t="shared" si="128"/>
        <v>#NUM!</v>
      </c>
      <c r="O256" s="55">
        <f t="shared" si="129"/>
        <v>1</v>
      </c>
      <c r="P256" s="56" t="e">
        <f t="shared" si="123"/>
        <v>#N/A</v>
      </c>
      <c r="W256" s="132" t="s">
        <v>186</v>
      </c>
      <c r="X256" s="115">
        <v>45000</v>
      </c>
      <c r="Y256" s="9">
        <v>180</v>
      </c>
      <c r="Z256" s="9">
        <v>197</v>
      </c>
      <c r="AA256" s="118">
        <f t="shared" si="130"/>
        <v>17</v>
      </c>
      <c r="AB256" s="11">
        <v>8.6999999999999994E-2</v>
      </c>
      <c r="AC256" s="73">
        <f>X256/228/SQRT(3)</f>
        <v>113.95071102426826</v>
      </c>
      <c r="AD256" s="22" t="s">
        <v>190</v>
      </c>
      <c r="AE256" s="22">
        <v>1</v>
      </c>
      <c r="AF256" s="9"/>
      <c r="AG256" s="22">
        <f t="shared" si="97"/>
        <v>0</v>
      </c>
      <c r="AH256" s="9">
        <f t="shared" si="98"/>
        <v>0</v>
      </c>
      <c r="AI256" s="9" t="e">
        <f t="shared" si="99"/>
        <v>#N/A</v>
      </c>
      <c r="AJ256" s="9" t="e">
        <f t="shared" si="100"/>
        <v>#NUM!</v>
      </c>
      <c r="AK256" s="55">
        <f t="shared" si="101"/>
        <v>1</v>
      </c>
      <c r="AL256" s="56" t="e">
        <f t="shared" si="102"/>
        <v>#N/A</v>
      </c>
    </row>
    <row r="257" spans="1:38" x14ac:dyDescent="0.25">
      <c r="A257" s="132" t="s">
        <v>186</v>
      </c>
      <c r="B257" s="115">
        <v>45000</v>
      </c>
      <c r="C257" s="9">
        <v>180</v>
      </c>
      <c r="D257" s="9">
        <v>208</v>
      </c>
      <c r="E257" s="118">
        <f t="shared" si="124"/>
        <v>28</v>
      </c>
      <c r="F257" s="11">
        <v>0.153</v>
      </c>
      <c r="G257" s="73">
        <f>B257/240/SQRT(3)</f>
        <v>108.25317547305484</v>
      </c>
      <c r="H257" s="22" t="s">
        <v>190</v>
      </c>
      <c r="I257" s="22">
        <v>1</v>
      </c>
      <c r="J257" s="9"/>
      <c r="K257" s="22">
        <f t="shared" si="125"/>
        <v>0</v>
      </c>
      <c r="L257" s="9">
        <f t="shared" si="126"/>
        <v>0</v>
      </c>
      <c r="M257" s="9" t="e">
        <f t="shared" si="127"/>
        <v>#N/A</v>
      </c>
      <c r="N257" s="9" t="e">
        <f t="shared" si="128"/>
        <v>#NUM!</v>
      </c>
      <c r="O257" s="55">
        <f t="shared" si="129"/>
        <v>1</v>
      </c>
      <c r="P257" s="56" t="e">
        <f t="shared" si="123"/>
        <v>#N/A</v>
      </c>
      <c r="W257" s="132" t="s">
        <v>186</v>
      </c>
      <c r="X257" s="115">
        <v>45000</v>
      </c>
      <c r="Y257" s="9">
        <v>180</v>
      </c>
      <c r="Z257" s="9">
        <v>208</v>
      </c>
      <c r="AA257" s="118">
        <f t="shared" si="130"/>
        <v>28</v>
      </c>
      <c r="AB257" s="11">
        <v>0.13300000000000001</v>
      </c>
      <c r="AC257" s="73">
        <f>X257/240/SQRT(3)</f>
        <v>108.25317547305484</v>
      </c>
      <c r="AD257" s="22" t="s">
        <v>190</v>
      </c>
      <c r="AE257" s="22">
        <v>1</v>
      </c>
      <c r="AF257" s="9"/>
      <c r="AG257" s="22">
        <f t="shared" si="97"/>
        <v>0</v>
      </c>
      <c r="AH257" s="9">
        <f t="shared" si="98"/>
        <v>0</v>
      </c>
      <c r="AI257" s="9" t="e">
        <f t="shared" si="99"/>
        <v>#N/A</v>
      </c>
      <c r="AJ257" s="9" t="e">
        <f t="shared" si="100"/>
        <v>#NUM!</v>
      </c>
      <c r="AK257" s="55">
        <f t="shared" si="101"/>
        <v>1</v>
      </c>
      <c r="AL257" s="56" t="e">
        <f t="shared" si="102"/>
        <v>#N/A</v>
      </c>
    </row>
    <row r="258" spans="1:38" x14ac:dyDescent="0.25">
      <c r="A258" s="132" t="s">
        <v>186</v>
      </c>
      <c r="B258" s="115">
        <v>45000</v>
      </c>
      <c r="C258" s="9">
        <v>180</v>
      </c>
      <c r="D258" s="9">
        <v>218</v>
      </c>
      <c r="E258" s="118">
        <f t="shared" si="124"/>
        <v>38</v>
      </c>
      <c r="F258" s="11">
        <v>0.21199999999999999</v>
      </c>
      <c r="G258" s="73">
        <f>B258/252/SQRT(3)</f>
        <v>103.09826235529033</v>
      </c>
      <c r="H258" s="22" t="s">
        <v>190</v>
      </c>
      <c r="I258" s="22">
        <v>1</v>
      </c>
      <c r="J258" s="9"/>
      <c r="K258" s="22">
        <f t="shared" si="125"/>
        <v>0</v>
      </c>
      <c r="L258" s="9">
        <f t="shared" si="126"/>
        <v>0</v>
      </c>
      <c r="M258" s="9" t="e">
        <f t="shared" si="127"/>
        <v>#N/A</v>
      </c>
      <c r="N258" s="9" t="e">
        <f t="shared" si="128"/>
        <v>#NUM!</v>
      </c>
      <c r="O258" s="55">
        <f t="shared" si="129"/>
        <v>1</v>
      </c>
      <c r="P258" s="56" t="e">
        <f t="shared" si="123"/>
        <v>#N/A</v>
      </c>
      <c r="W258" s="132" t="s">
        <v>186</v>
      </c>
      <c r="X258" s="115">
        <v>45000</v>
      </c>
      <c r="Y258" s="9">
        <v>180</v>
      </c>
      <c r="Z258" s="9">
        <v>218</v>
      </c>
      <c r="AA258" s="118">
        <f t="shared" si="130"/>
        <v>38</v>
      </c>
      <c r="AB258" s="11">
        <v>0.17499999999999999</v>
      </c>
      <c r="AC258" s="73">
        <f>X258/252/SQRT(3)</f>
        <v>103.09826235529033</v>
      </c>
      <c r="AD258" s="22" t="s">
        <v>190</v>
      </c>
      <c r="AE258" s="22">
        <v>1</v>
      </c>
      <c r="AF258" s="9"/>
      <c r="AG258" s="22">
        <f t="shared" si="97"/>
        <v>0</v>
      </c>
      <c r="AH258" s="9">
        <f t="shared" si="98"/>
        <v>0</v>
      </c>
      <c r="AI258" s="9" t="e">
        <f t="shared" si="99"/>
        <v>#N/A</v>
      </c>
      <c r="AJ258" s="9" t="e">
        <f t="shared" si="100"/>
        <v>#NUM!</v>
      </c>
      <c r="AK258" s="55">
        <f t="shared" si="101"/>
        <v>1</v>
      </c>
      <c r="AL258" s="56" t="e">
        <f t="shared" si="102"/>
        <v>#N/A</v>
      </c>
    </row>
    <row r="259" spans="1:38" x14ac:dyDescent="0.25">
      <c r="A259" s="132" t="s">
        <v>186</v>
      </c>
      <c r="B259" s="115">
        <v>45000</v>
      </c>
      <c r="C259" s="9">
        <v>190</v>
      </c>
      <c r="D259" s="9">
        <v>208</v>
      </c>
      <c r="E259" s="118">
        <f t="shared" si="124"/>
        <v>18</v>
      </c>
      <c r="F259" s="11">
        <v>9.4E-2</v>
      </c>
      <c r="G259" s="73">
        <f>B259/228/SQRT(3)</f>
        <v>113.95071102426826</v>
      </c>
      <c r="H259" s="22" t="s">
        <v>190</v>
      </c>
      <c r="I259" s="22">
        <v>1</v>
      </c>
      <c r="J259" s="9"/>
      <c r="K259" s="22">
        <f t="shared" si="125"/>
        <v>0</v>
      </c>
      <c r="L259" s="9">
        <f t="shared" si="126"/>
        <v>0</v>
      </c>
      <c r="M259" s="9" t="e">
        <f t="shared" si="127"/>
        <v>#N/A</v>
      </c>
      <c r="N259" s="9" t="e">
        <f t="shared" si="128"/>
        <v>#NUM!</v>
      </c>
      <c r="O259" s="55">
        <f t="shared" si="129"/>
        <v>1</v>
      </c>
      <c r="P259" s="56" t="e">
        <f t="shared" si="123"/>
        <v>#N/A</v>
      </c>
      <c r="W259" s="132" t="s">
        <v>186</v>
      </c>
      <c r="X259" s="115">
        <v>45000</v>
      </c>
      <c r="Y259" s="9">
        <v>190</v>
      </c>
      <c r="Z259" s="9">
        <v>208</v>
      </c>
      <c r="AA259" s="118">
        <f t="shared" si="130"/>
        <v>18</v>
      </c>
      <c r="AB259" s="11">
        <v>8.6999999999999994E-2</v>
      </c>
      <c r="AC259" s="73">
        <f>X259/228/SQRT(3)</f>
        <v>113.95071102426826</v>
      </c>
      <c r="AD259" s="22" t="s">
        <v>190</v>
      </c>
      <c r="AE259" s="22">
        <v>1</v>
      </c>
      <c r="AF259" s="9"/>
      <c r="AG259" s="22">
        <f t="shared" si="97"/>
        <v>0</v>
      </c>
      <c r="AH259" s="9">
        <f t="shared" si="98"/>
        <v>0</v>
      </c>
      <c r="AI259" s="9" t="e">
        <f t="shared" si="99"/>
        <v>#N/A</v>
      </c>
      <c r="AJ259" s="9" t="e">
        <f t="shared" si="100"/>
        <v>#NUM!</v>
      </c>
      <c r="AK259" s="55">
        <f t="shared" si="101"/>
        <v>1</v>
      </c>
      <c r="AL259" s="56" t="e">
        <f t="shared" si="102"/>
        <v>#N/A</v>
      </c>
    </row>
    <row r="260" spans="1:38" x14ac:dyDescent="0.25">
      <c r="A260" s="132" t="s">
        <v>186</v>
      </c>
      <c r="B260" s="115">
        <v>45000</v>
      </c>
      <c r="C260" s="9">
        <v>190</v>
      </c>
      <c r="D260" s="9">
        <v>219</v>
      </c>
      <c r="E260" s="118">
        <f t="shared" si="124"/>
        <v>29</v>
      </c>
      <c r="F260" s="11">
        <v>0.153</v>
      </c>
      <c r="G260" s="73">
        <f>B260/240/SQRT(3)</f>
        <v>108.25317547305484</v>
      </c>
      <c r="H260" s="22" t="s">
        <v>190</v>
      </c>
      <c r="I260" s="22">
        <v>1</v>
      </c>
      <c r="J260" s="9"/>
      <c r="K260" s="22">
        <f t="shared" si="125"/>
        <v>0</v>
      </c>
      <c r="L260" s="9">
        <f t="shared" si="126"/>
        <v>0</v>
      </c>
      <c r="M260" s="9" t="e">
        <f t="shared" si="127"/>
        <v>#N/A</v>
      </c>
      <c r="N260" s="9" t="e">
        <f t="shared" si="128"/>
        <v>#NUM!</v>
      </c>
      <c r="O260" s="55">
        <f t="shared" si="129"/>
        <v>1</v>
      </c>
      <c r="P260" s="56" t="e">
        <f t="shared" si="123"/>
        <v>#N/A</v>
      </c>
      <c r="W260" s="132" t="s">
        <v>186</v>
      </c>
      <c r="X260" s="115">
        <v>45000</v>
      </c>
      <c r="Y260" s="9">
        <v>190</v>
      </c>
      <c r="Z260" s="9">
        <v>219</v>
      </c>
      <c r="AA260" s="118">
        <f t="shared" si="130"/>
        <v>29</v>
      </c>
      <c r="AB260" s="11">
        <v>0.13300000000000001</v>
      </c>
      <c r="AC260" s="73">
        <f>X260/240/SQRT(3)</f>
        <v>108.25317547305484</v>
      </c>
      <c r="AD260" s="22" t="s">
        <v>190</v>
      </c>
      <c r="AE260" s="22">
        <v>1</v>
      </c>
      <c r="AF260" s="9"/>
      <c r="AG260" s="22">
        <f t="shared" si="97"/>
        <v>0</v>
      </c>
      <c r="AH260" s="9">
        <f t="shared" si="98"/>
        <v>0</v>
      </c>
      <c r="AI260" s="9" t="e">
        <f t="shared" si="99"/>
        <v>#N/A</v>
      </c>
      <c r="AJ260" s="9" t="e">
        <f t="shared" si="100"/>
        <v>#NUM!</v>
      </c>
      <c r="AK260" s="55">
        <f t="shared" si="101"/>
        <v>1</v>
      </c>
      <c r="AL260" s="56" t="e">
        <f t="shared" si="102"/>
        <v>#N/A</v>
      </c>
    </row>
    <row r="261" spans="1:38" x14ac:dyDescent="0.25">
      <c r="A261" s="132" t="s">
        <v>186</v>
      </c>
      <c r="B261" s="115">
        <v>45000</v>
      </c>
      <c r="C261" s="9">
        <v>190</v>
      </c>
      <c r="D261" s="9">
        <v>230</v>
      </c>
      <c r="E261" s="118">
        <f t="shared" si="124"/>
        <v>40</v>
      </c>
      <c r="F261" s="11">
        <v>0.21199999999999999</v>
      </c>
      <c r="G261" s="73">
        <f>B261/252/SQRT(3)</f>
        <v>103.09826235529033</v>
      </c>
      <c r="H261" s="22" t="s">
        <v>190</v>
      </c>
      <c r="I261" s="22">
        <v>1</v>
      </c>
      <c r="J261" s="9"/>
      <c r="K261" s="22">
        <f t="shared" si="125"/>
        <v>0</v>
      </c>
      <c r="L261" s="9">
        <f t="shared" si="126"/>
        <v>0</v>
      </c>
      <c r="M261" s="9" t="e">
        <f t="shared" si="127"/>
        <v>#N/A</v>
      </c>
      <c r="N261" s="9" t="e">
        <f t="shared" si="128"/>
        <v>#NUM!</v>
      </c>
      <c r="O261" s="55">
        <f t="shared" si="129"/>
        <v>1</v>
      </c>
      <c r="P261" s="56" t="e">
        <f t="shared" si="123"/>
        <v>#N/A</v>
      </c>
      <c r="W261" s="132" t="s">
        <v>186</v>
      </c>
      <c r="X261" s="115">
        <v>45000</v>
      </c>
      <c r="Y261" s="9">
        <v>190</v>
      </c>
      <c r="Z261" s="9">
        <v>230</v>
      </c>
      <c r="AA261" s="118">
        <f t="shared" si="130"/>
        <v>40</v>
      </c>
      <c r="AB261" s="11">
        <v>0.17499999999999999</v>
      </c>
      <c r="AC261" s="73">
        <f>X261/252/SQRT(3)</f>
        <v>103.09826235529033</v>
      </c>
      <c r="AD261" s="22" t="s">
        <v>190</v>
      </c>
      <c r="AE261" s="22">
        <v>1</v>
      </c>
      <c r="AF261" s="9"/>
      <c r="AG261" s="22">
        <f t="shared" si="97"/>
        <v>0</v>
      </c>
      <c r="AH261" s="9">
        <f t="shared" si="98"/>
        <v>0</v>
      </c>
      <c r="AI261" s="9" t="e">
        <f t="shared" si="99"/>
        <v>#N/A</v>
      </c>
      <c r="AJ261" s="9" t="e">
        <f t="shared" si="100"/>
        <v>#NUM!</v>
      </c>
      <c r="AK261" s="55">
        <f t="shared" si="101"/>
        <v>1</v>
      </c>
      <c r="AL261" s="56" t="e">
        <f t="shared" si="102"/>
        <v>#N/A</v>
      </c>
    </row>
    <row r="262" spans="1:38" x14ac:dyDescent="0.25">
      <c r="A262" s="132" t="s">
        <v>186</v>
      </c>
      <c r="B262" s="115">
        <v>45000</v>
      </c>
      <c r="C262" s="9">
        <v>200</v>
      </c>
      <c r="D262" s="9">
        <v>219</v>
      </c>
      <c r="E262" s="118">
        <f t="shared" si="124"/>
        <v>19</v>
      </c>
      <c r="F262" s="11">
        <v>9.4E-2</v>
      </c>
      <c r="G262" s="73">
        <f>B262/228/SQRT(3)</f>
        <v>113.95071102426826</v>
      </c>
      <c r="H262" s="22" t="s">
        <v>190</v>
      </c>
      <c r="I262" s="22">
        <v>1</v>
      </c>
      <c r="J262" s="9"/>
      <c r="K262" s="22">
        <f t="shared" si="125"/>
        <v>0</v>
      </c>
      <c r="L262" s="9">
        <f t="shared" si="126"/>
        <v>0</v>
      </c>
      <c r="M262" s="9" t="e">
        <f t="shared" si="127"/>
        <v>#N/A</v>
      </c>
      <c r="N262" s="9" t="e">
        <f t="shared" si="128"/>
        <v>#NUM!</v>
      </c>
      <c r="O262" s="55">
        <f t="shared" si="129"/>
        <v>1</v>
      </c>
      <c r="P262" s="56" t="e">
        <f t="shared" si="123"/>
        <v>#N/A</v>
      </c>
      <c r="W262" s="132" t="s">
        <v>186</v>
      </c>
      <c r="X262" s="115">
        <v>45000</v>
      </c>
      <c r="Y262" s="9">
        <v>200</v>
      </c>
      <c r="Z262" s="9">
        <v>219</v>
      </c>
      <c r="AA262" s="118">
        <f t="shared" si="130"/>
        <v>19</v>
      </c>
      <c r="AB262" s="11">
        <v>8.6999999999999994E-2</v>
      </c>
      <c r="AC262" s="73">
        <f>X262/228/SQRT(3)</f>
        <v>113.95071102426826</v>
      </c>
      <c r="AD262" s="22" t="s">
        <v>190</v>
      </c>
      <c r="AE262" s="22">
        <v>1</v>
      </c>
      <c r="AF262" s="9"/>
      <c r="AG262" s="22">
        <f t="shared" ref="AG262:AG282" si="131">IF(AND($AO$24=AB262:AB262,Y262&lt;=$AO$2,$AO$2&lt;=Z262),1,0)</f>
        <v>0</v>
      </c>
      <c r="AH262" s="9">
        <f t="shared" ref="AH262:AH282" si="132">IF(AND($AO$24=AB262,$U$3="Buck"),1,0)</f>
        <v>0</v>
      </c>
      <c r="AI262" s="9" t="e">
        <f t="shared" ref="AI262:AI282" si="133">IF($AP$31=AA262,1,0)</f>
        <v>#N/A</v>
      </c>
      <c r="AJ262" s="9" t="e">
        <f t="shared" ref="AJ262:AJ282" si="134">IF($AO$36&lt;=X262,1,0)</f>
        <v>#NUM!</v>
      </c>
      <c r="AK262" s="55">
        <f t="shared" ref="AK262:AK282" si="135">IF($AO$4&lt;=AC262,1,0)</f>
        <v>1</v>
      </c>
      <c r="AL262" s="56" t="e">
        <f t="shared" ref="AL262:AL282" si="136">IF($S$1=1,IF(SUM(AG262:AK262)=5,1,0),0)</f>
        <v>#N/A</v>
      </c>
    </row>
    <row r="263" spans="1:38" x14ac:dyDescent="0.25">
      <c r="A263" s="132" t="s">
        <v>186</v>
      </c>
      <c r="B263" s="115">
        <v>45000</v>
      </c>
      <c r="C263" s="9">
        <v>200</v>
      </c>
      <c r="D263" s="9">
        <v>231</v>
      </c>
      <c r="E263" s="118">
        <f t="shared" si="124"/>
        <v>31</v>
      </c>
      <c r="F263" s="11">
        <v>0.153</v>
      </c>
      <c r="G263" s="73">
        <f>B263/240/SQRT(3)</f>
        <v>108.25317547305484</v>
      </c>
      <c r="H263" s="22" t="s">
        <v>190</v>
      </c>
      <c r="I263" s="22">
        <v>1</v>
      </c>
      <c r="J263" s="9"/>
      <c r="K263" s="22">
        <f t="shared" si="125"/>
        <v>0</v>
      </c>
      <c r="L263" s="9">
        <f t="shared" si="126"/>
        <v>0</v>
      </c>
      <c r="M263" s="9" t="e">
        <f t="shared" si="127"/>
        <v>#N/A</v>
      </c>
      <c r="N263" s="9" t="e">
        <f t="shared" si="128"/>
        <v>#NUM!</v>
      </c>
      <c r="O263" s="55">
        <f t="shared" si="129"/>
        <v>1</v>
      </c>
      <c r="P263" s="56" t="e">
        <f t="shared" si="123"/>
        <v>#N/A</v>
      </c>
      <c r="W263" s="132" t="s">
        <v>186</v>
      </c>
      <c r="X263" s="115">
        <v>45000</v>
      </c>
      <c r="Y263" s="9">
        <v>200</v>
      </c>
      <c r="Z263" s="9">
        <v>231</v>
      </c>
      <c r="AA263" s="118">
        <f t="shared" si="130"/>
        <v>31</v>
      </c>
      <c r="AB263" s="11">
        <v>0.13300000000000001</v>
      </c>
      <c r="AC263" s="73">
        <f>X263/240/SQRT(3)</f>
        <v>108.25317547305484</v>
      </c>
      <c r="AD263" s="22" t="s">
        <v>190</v>
      </c>
      <c r="AE263" s="22">
        <v>1</v>
      </c>
      <c r="AF263" s="9"/>
      <c r="AG263" s="22">
        <f t="shared" si="131"/>
        <v>0</v>
      </c>
      <c r="AH263" s="9">
        <f t="shared" si="132"/>
        <v>0</v>
      </c>
      <c r="AI263" s="9" t="e">
        <f t="shared" si="133"/>
        <v>#N/A</v>
      </c>
      <c r="AJ263" s="9" t="e">
        <f t="shared" si="134"/>
        <v>#NUM!</v>
      </c>
      <c r="AK263" s="55">
        <f t="shared" si="135"/>
        <v>1</v>
      </c>
      <c r="AL263" s="56" t="e">
        <f t="shared" si="136"/>
        <v>#N/A</v>
      </c>
    </row>
    <row r="264" spans="1:38" x14ac:dyDescent="0.25">
      <c r="A264" s="132" t="s">
        <v>186</v>
      </c>
      <c r="B264" s="115">
        <v>45000</v>
      </c>
      <c r="C264" s="9">
        <v>200</v>
      </c>
      <c r="D264" s="9">
        <v>242</v>
      </c>
      <c r="E264" s="118">
        <f t="shared" si="124"/>
        <v>42</v>
      </c>
      <c r="F264" s="11">
        <v>0.21199999999999999</v>
      </c>
      <c r="G264" s="73">
        <f>B264/252/SQRT(3)</f>
        <v>103.09826235529033</v>
      </c>
      <c r="H264" s="22" t="s">
        <v>190</v>
      </c>
      <c r="I264" s="22">
        <v>1</v>
      </c>
      <c r="J264" s="9"/>
      <c r="K264" s="22">
        <f t="shared" si="125"/>
        <v>0</v>
      </c>
      <c r="L264" s="9">
        <f t="shared" si="126"/>
        <v>0</v>
      </c>
      <c r="M264" s="9" t="e">
        <f t="shared" si="127"/>
        <v>#N/A</v>
      </c>
      <c r="N264" s="9" t="e">
        <f t="shared" si="128"/>
        <v>#NUM!</v>
      </c>
      <c r="O264" s="55">
        <f t="shared" si="129"/>
        <v>1</v>
      </c>
      <c r="P264" s="56" t="e">
        <f t="shared" ref="P264:P282" si="137">IF($S$1=1,IF(SUM(K264:O264)=5,1,0),0)</f>
        <v>#N/A</v>
      </c>
      <c r="W264" s="132" t="s">
        <v>186</v>
      </c>
      <c r="X264" s="115">
        <v>45000</v>
      </c>
      <c r="Y264" s="9">
        <v>200</v>
      </c>
      <c r="Z264" s="9">
        <v>242</v>
      </c>
      <c r="AA264" s="118">
        <f t="shared" si="130"/>
        <v>42</v>
      </c>
      <c r="AB264" s="11">
        <v>0.17499999999999999</v>
      </c>
      <c r="AC264" s="73">
        <f>X264/252/SQRT(3)</f>
        <v>103.09826235529033</v>
      </c>
      <c r="AD264" s="22" t="s">
        <v>190</v>
      </c>
      <c r="AE264" s="22">
        <v>1</v>
      </c>
      <c r="AF264" s="9"/>
      <c r="AG264" s="22">
        <f t="shared" si="131"/>
        <v>0</v>
      </c>
      <c r="AH264" s="9">
        <f t="shared" si="132"/>
        <v>0</v>
      </c>
      <c r="AI264" s="9" t="e">
        <f t="shared" si="133"/>
        <v>#N/A</v>
      </c>
      <c r="AJ264" s="9" t="e">
        <f t="shared" si="134"/>
        <v>#NUM!</v>
      </c>
      <c r="AK264" s="55">
        <f t="shared" si="135"/>
        <v>1</v>
      </c>
      <c r="AL264" s="56" t="e">
        <f t="shared" si="136"/>
        <v>#N/A</v>
      </c>
    </row>
    <row r="265" spans="1:38" x14ac:dyDescent="0.25">
      <c r="A265" s="132" t="s">
        <v>186</v>
      </c>
      <c r="B265" s="115">
        <v>45000</v>
      </c>
      <c r="C265" s="9">
        <v>208</v>
      </c>
      <c r="D265" s="9">
        <v>228</v>
      </c>
      <c r="E265" s="118">
        <f t="shared" si="124"/>
        <v>20</v>
      </c>
      <c r="F265" s="11">
        <v>9.4E-2</v>
      </c>
      <c r="G265" s="73">
        <f>B265/228/SQRT(3)</f>
        <v>113.95071102426826</v>
      </c>
      <c r="H265" s="22" t="s">
        <v>190</v>
      </c>
      <c r="I265" s="22">
        <v>1</v>
      </c>
      <c r="J265" s="9"/>
      <c r="K265" s="22">
        <f t="shared" si="125"/>
        <v>0</v>
      </c>
      <c r="L265" s="9">
        <f t="shared" si="126"/>
        <v>0</v>
      </c>
      <c r="M265" s="9" t="e">
        <f t="shared" si="127"/>
        <v>#N/A</v>
      </c>
      <c r="N265" s="9" t="e">
        <f t="shared" si="128"/>
        <v>#NUM!</v>
      </c>
      <c r="O265" s="55">
        <f t="shared" si="129"/>
        <v>1</v>
      </c>
      <c r="P265" s="56" t="e">
        <f t="shared" si="137"/>
        <v>#N/A</v>
      </c>
      <c r="W265" s="132" t="s">
        <v>186</v>
      </c>
      <c r="X265" s="115">
        <v>45000</v>
      </c>
      <c r="Y265" s="9">
        <v>208</v>
      </c>
      <c r="Z265" s="9">
        <v>228</v>
      </c>
      <c r="AA265" s="118">
        <f t="shared" si="130"/>
        <v>20</v>
      </c>
      <c r="AB265" s="11">
        <v>8.6999999999999994E-2</v>
      </c>
      <c r="AC265" s="73">
        <f>X265/228/SQRT(3)</f>
        <v>113.95071102426826</v>
      </c>
      <c r="AD265" s="22" t="s">
        <v>190</v>
      </c>
      <c r="AE265" s="22">
        <v>1</v>
      </c>
      <c r="AF265" s="9"/>
      <c r="AG265" s="22">
        <f t="shared" si="131"/>
        <v>0</v>
      </c>
      <c r="AH265" s="9">
        <f t="shared" si="132"/>
        <v>0</v>
      </c>
      <c r="AI265" s="9" t="e">
        <f t="shared" si="133"/>
        <v>#N/A</v>
      </c>
      <c r="AJ265" s="9" t="e">
        <f t="shared" si="134"/>
        <v>#NUM!</v>
      </c>
      <c r="AK265" s="55">
        <f t="shared" si="135"/>
        <v>1</v>
      </c>
      <c r="AL265" s="56" t="e">
        <f t="shared" si="136"/>
        <v>#N/A</v>
      </c>
    </row>
    <row r="266" spans="1:38" x14ac:dyDescent="0.25">
      <c r="A266" s="132" t="s">
        <v>186</v>
      </c>
      <c r="B266" s="115">
        <v>45000</v>
      </c>
      <c r="C266" s="9">
        <v>208</v>
      </c>
      <c r="D266" s="9">
        <v>240</v>
      </c>
      <c r="E266" s="118">
        <f t="shared" si="124"/>
        <v>32</v>
      </c>
      <c r="F266" s="11">
        <v>0.153</v>
      </c>
      <c r="G266" s="73">
        <f>B266/240/SQRT(3)</f>
        <v>108.25317547305484</v>
      </c>
      <c r="H266" s="22" t="s">
        <v>190</v>
      </c>
      <c r="I266" s="22">
        <v>1</v>
      </c>
      <c r="J266" s="9"/>
      <c r="K266" s="22">
        <f t="shared" si="125"/>
        <v>0</v>
      </c>
      <c r="L266" s="9">
        <f t="shared" si="126"/>
        <v>0</v>
      </c>
      <c r="M266" s="9" t="e">
        <f t="shared" si="127"/>
        <v>#N/A</v>
      </c>
      <c r="N266" s="9" t="e">
        <f t="shared" si="128"/>
        <v>#NUM!</v>
      </c>
      <c r="O266" s="55">
        <f t="shared" si="129"/>
        <v>1</v>
      </c>
      <c r="P266" s="56" t="e">
        <f t="shared" si="137"/>
        <v>#N/A</v>
      </c>
      <c r="W266" s="132" t="s">
        <v>186</v>
      </c>
      <c r="X266" s="115">
        <v>45000</v>
      </c>
      <c r="Y266" s="9">
        <v>208</v>
      </c>
      <c r="Z266" s="9">
        <v>240</v>
      </c>
      <c r="AA266" s="118">
        <f t="shared" si="130"/>
        <v>32</v>
      </c>
      <c r="AB266" s="11">
        <v>0.13300000000000001</v>
      </c>
      <c r="AC266" s="73">
        <f>X266/240/SQRT(3)</f>
        <v>108.25317547305484</v>
      </c>
      <c r="AD266" s="22" t="s">
        <v>190</v>
      </c>
      <c r="AE266" s="22">
        <v>1</v>
      </c>
      <c r="AF266" s="9"/>
      <c r="AG266" s="22">
        <f t="shared" si="131"/>
        <v>0</v>
      </c>
      <c r="AH266" s="9">
        <f t="shared" si="132"/>
        <v>0</v>
      </c>
      <c r="AI266" s="9" t="e">
        <f t="shared" si="133"/>
        <v>#N/A</v>
      </c>
      <c r="AJ266" s="9" t="e">
        <f t="shared" si="134"/>
        <v>#NUM!</v>
      </c>
      <c r="AK266" s="55">
        <f t="shared" si="135"/>
        <v>1</v>
      </c>
      <c r="AL266" s="56" t="e">
        <f t="shared" si="136"/>
        <v>#N/A</v>
      </c>
    </row>
    <row r="267" spans="1:38" x14ac:dyDescent="0.25">
      <c r="A267" s="132" t="s">
        <v>186</v>
      </c>
      <c r="B267" s="115">
        <v>45000</v>
      </c>
      <c r="C267" s="9">
        <v>208</v>
      </c>
      <c r="D267" s="9">
        <v>252</v>
      </c>
      <c r="E267" s="118">
        <f t="shared" si="124"/>
        <v>44</v>
      </c>
      <c r="F267" s="11">
        <v>0.21199999999999999</v>
      </c>
      <c r="G267" s="73">
        <f>B267/252/SQRT(3)</f>
        <v>103.09826235529033</v>
      </c>
      <c r="H267" s="22" t="s">
        <v>190</v>
      </c>
      <c r="I267" s="22">
        <v>1</v>
      </c>
      <c r="J267" s="9"/>
      <c r="K267" s="22">
        <f t="shared" si="125"/>
        <v>0</v>
      </c>
      <c r="L267" s="9">
        <f t="shared" si="126"/>
        <v>0</v>
      </c>
      <c r="M267" s="9" t="e">
        <f t="shared" si="127"/>
        <v>#N/A</v>
      </c>
      <c r="N267" s="9" t="e">
        <f t="shared" si="128"/>
        <v>#NUM!</v>
      </c>
      <c r="O267" s="55">
        <f t="shared" si="129"/>
        <v>1</v>
      </c>
      <c r="P267" s="56" t="e">
        <f t="shared" si="137"/>
        <v>#N/A</v>
      </c>
      <c r="W267" s="132" t="s">
        <v>186</v>
      </c>
      <c r="X267" s="115">
        <v>45000</v>
      </c>
      <c r="Y267" s="9">
        <v>208</v>
      </c>
      <c r="Z267" s="9">
        <v>252</v>
      </c>
      <c r="AA267" s="118">
        <f t="shared" si="130"/>
        <v>44</v>
      </c>
      <c r="AB267" s="11">
        <v>0.17499999999999999</v>
      </c>
      <c r="AC267" s="73">
        <f>X267/252/SQRT(3)</f>
        <v>103.09826235529033</v>
      </c>
      <c r="AD267" s="22" t="s">
        <v>190</v>
      </c>
      <c r="AE267" s="22">
        <v>1</v>
      </c>
      <c r="AF267" s="9"/>
      <c r="AG267" s="22">
        <f t="shared" si="131"/>
        <v>0</v>
      </c>
      <c r="AH267" s="9">
        <f t="shared" si="132"/>
        <v>0</v>
      </c>
      <c r="AI267" s="9" t="e">
        <f t="shared" si="133"/>
        <v>#N/A</v>
      </c>
      <c r="AJ267" s="9" t="e">
        <f t="shared" si="134"/>
        <v>#NUM!</v>
      </c>
      <c r="AK267" s="55">
        <f t="shared" si="135"/>
        <v>1</v>
      </c>
      <c r="AL267" s="56" t="e">
        <f t="shared" si="136"/>
        <v>#N/A</v>
      </c>
    </row>
    <row r="268" spans="1:38" x14ac:dyDescent="0.25">
      <c r="A268" s="132" t="s">
        <v>186</v>
      </c>
      <c r="B268" s="115">
        <v>45000</v>
      </c>
      <c r="C268" s="9">
        <v>186</v>
      </c>
      <c r="D268" s="9">
        <v>196</v>
      </c>
      <c r="E268" s="118">
        <f t="shared" si="124"/>
        <v>10</v>
      </c>
      <c r="F268" s="11">
        <v>5.2999999999999999E-2</v>
      </c>
      <c r="G268" s="73">
        <f>B268/240/SQRT(3)</f>
        <v>108.25317547305484</v>
      </c>
      <c r="H268" s="22" t="s">
        <v>190</v>
      </c>
      <c r="I268" s="22">
        <v>1</v>
      </c>
      <c r="J268" s="9"/>
      <c r="K268" s="22">
        <f t="shared" si="125"/>
        <v>0</v>
      </c>
      <c r="L268" s="9">
        <f t="shared" si="126"/>
        <v>0</v>
      </c>
      <c r="M268" s="9" t="e">
        <f t="shared" si="127"/>
        <v>#N/A</v>
      </c>
      <c r="N268" s="9" t="e">
        <f t="shared" si="128"/>
        <v>#NUM!</v>
      </c>
      <c r="O268" s="55">
        <f t="shared" si="129"/>
        <v>1</v>
      </c>
      <c r="P268" s="56" t="e">
        <f t="shared" si="137"/>
        <v>#N/A</v>
      </c>
      <c r="W268" s="132" t="s">
        <v>186</v>
      </c>
      <c r="X268" s="115">
        <v>45000</v>
      </c>
      <c r="Y268" s="9">
        <v>186</v>
      </c>
      <c r="Z268" s="9">
        <v>196</v>
      </c>
      <c r="AA268" s="118">
        <f t="shared" si="130"/>
        <v>10</v>
      </c>
      <c r="AB268" s="11">
        <v>5.1999999999999998E-2</v>
      </c>
      <c r="AC268" s="73">
        <f>X268/240/SQRT(3)</f>
        <v>108.25317547305484</v>
      </c>
      <c r="AD268" s="22" t="s">
        <v>190</v>
      </c>
      <c r="AE268" s="22">
        <v>1</v>
      </c>
      <c r="AF268" s="9"/>
      <c r="AG268" s="22">
        <f t="shared" si="131"/>
        <v>0</v>
      </c>
      <c r="AH268" s="9">
        <f t="shared" si="132"/>
        <v>0</v>
      </c>
      <c r="AI268" s="9" t="e">
        <f t="shared" si="133"/>
        <v>#N/A</v>
      </c>
      <c r="AJ268" s="9" t="e">
        <f t="shared" si="134"/>
        <v>#NUM!</v>
      </c>
      <c r="AK268" s="55">
        <f t="shared" si="135"/>
        <v>1</v>
      </c>
      <c r="AL268" s="56" t="e">
        <f t="shared" si="136"/>
        <v>#N/A</v>
      </c>
    </row>
    <row r="269" spans="1:38" x14ac:dyDescent="0.25">
      <c r="A269" s="132" t="s">
        <v>186</v>
      </c>
      <c r="B269" s="115">
        <v>45000</v>
      </c>
      <c r="C269" s="9">
        <v>186</v>
      </c>
      <c r="D269" s="9">
        <v>206</v>
      </c>
      <c r="E269" s="118">
        <f t="shared" si="124"/>
        <v>20</v>
      </c>
      <c r="F269" s="11">
        <v>0.105</v>
      </c>
      <c r="G269" s="73">
        <f>B269/252/SQRT(3)</f>
        <v>103.09826235529033</v>
      </c>
      <c r="H269" s="22" t="s">
        <v>190</v>
      </c>
      <c r="I269" s="22">
        <v>1</v>
      </c>
      <c r="J269" s="9"/>
      <c r="K269" s="22">
        <f t="shared" si="125"/>
        <v>0</v>
      </c>
      <c r="L269" s="9">
        <f t="shared" si="126"/>
        <v>0</v>
      </c>
      <c r="M269" s="9" t="e">
        <f t="shared" si="127"/>
        <v>#N/A</v>
      </c>
      <c r="N269" s="9" t="e">
        <f t="shared" si="128"/>
        <v>#NUM!</v>
      </c>
      <c r="O269" s="55">
        <f t="shared" si="129"/>
        <v>1</v>
      </c>
      <c r="P269" s="56" t="e">
        <f t="shared" si="137"/>
        <v>#N/A</v>
      </c>
      <c r="W269" s="132" t="s">
        <v>186</v>
      </c>
      <c r="X269" s="115">
        <v>45000</v>
      </c>
      <c r="Y269" s="9">
        <v>186</v>
      </c>
      <c r="Z269" s="9">
        <v>206</v>
      </c>
      <c r="AA269" s="118">
        <f t="shared" si="130"/>
        <v>20</v>
      </c>
      <c r="AB269" s="11">
        <v>9.6000000000000002E-2</v>
      </c>
      <c r="AC269" s="73">
        <f>X269/252/SQRT(3)</f>
        <v>103.09826235529033</v>
      </c>
      <c r="AD269" s="22" t="s">
        <v>190</v>
      </c>
      <c r="AE269" s="22">
        <v>1</v>
      </c>
      <c r="AF269" s="9"/>
      <c r="AG269" s="22">
        <f t="shared" si="131"/>
        <v>0</v>
      </c>
      <c r="AH269" s="9">
        <f t="shared" si="132"/>
        <v>0</v>
      </c>
      <c r="AI269" s="9" t="e">
        <f t="shared" si="133"/>
        <v>#N/A</v>
      </c>
      <c r="AJ269" s="9" t="e">
        <f t="shared" si="134"/>
        <v>#NUM!</v>
      </c>
      <c r="AK269" s="55">
        <f t="shared" si="135"/>
        <v>1</v>
      </c>
      <c r="AL269" s="56" t="e">
        <f t="shared" si="136"/>
        <v>#N/A</v>
      </c>
    </row>
    <row r="270" spans="1:38" x14ac:dyDescent="0.25">
      <c r="A270" s="132" t="s">
        <v>186</v>
      </c>
      <c r="B270" s="115">
        <v>45000</v>
      </c>
      <c r="C270" s="9">
        <v>197</v>
      </c>
      <c r="D270" s="9">
        <v>208</v>
      </c>
      <c r="E270" s="118">
        <f t="shared" si="124"/>
        <v>11</v>
      </c>
      <c r="F270" s="11">
        <v>5.2999999999999999E-2</v>
      </c>
      <c r="G270" s="73">
        <f>B270/240/SQRT(3)</f>
        <v>108.25317547305484</v>
      </c>
      <c r="H270" s="22" t="s">
        <v>190</v>
      </c>
      <c r="I270" s="22">
        <v>1</v>
      </c>
      <c r="J270" s="9"/>
      <c r="K270" s="22">
        <f t="shared" si="125"/>
        <v>0</v>
      </c>
      <c r="L270" s="9">
        <f t="shared" si="126"/>
        <v>0</v>
      </c>
      <c r="M270" s="9" t="e">
        <f t="shared" si="127"/>
        <v>#N/A</v>
      </c>
      <c r="N270" s="9" t="e">
        <f t="shared" si="128"/>
        <v>#NUM!</v>
      </c>
      <c r="O270" s="55">
        <f t="shared" si="129"/>
        <v>1</v>
      </c>
      <c r="P270" s="56" t="e">
        <f t="shared" si="137"/>
        <v>#N/A</v>
      </c>
      <c r="W270" s="132" t="s">
        <v>186</v>
      </c>
      <c r="X270" s="115">
        <v>45000</v>
      </c>
      <c r="Y270" s="9">
        <v>197</v>
      </c>
      <c r="Z270" s="9">
        <v>208</v>
      </c>
      <c r="AA270" s="118">
        <f t="shared" si="130"/>
        <v>11</v>
      </c>
      <c r="AB270" s="11">
        <v>5.1999999999999998E-2</v>
      </c>
      <c r="AC270" s="73">
        <f>X270/240/SQRT(3)</f>
        <v>108.25317547305484</v>
      </c>
      <c r="AD270" s="22" t="s">
        <v>190</v>
      </c>
      <c r="AE270" s="22">
        <v>1</v>
      </c>
      <c r="AF270" s="9"/>
      <c r="AG270" s="22">
        <f t="shared" si="131"/>
        <v>0</v>
      </c>
      <c r="AH270" s="9">
        <f t="shared" si="132"/>
        <v>0</v>
      </c>
      <c r="AI270" s="9" t="e">
        <f t="shared" si="133"/>
        <v>#N/A</v>
      </c>
      <c r="AJ270" s="9" t="e">
        <f t="shared" si="134"/>
        <v>#NUM!</v>
      </c>
      <c r="AK270" s="55">
        <f t="shared" si="135"/>
        <v>1</v>
      </c>
      <c r="AL270" s="56" t="e">
        <f t="shared" si="136"/>
        <v>#N/A</v>
      </c>
    </row>
    <row r="271" spans="1:38" x14ac:dyDescent="0.25">
      <c r="A271" s="132" t="s">
        <v>186</v>
      </c>
      <c r="B271" s="115">
        <v>45000</v>
      </c>
      <c r="C271" s="9">
        <v>197</v>
      </c>
      <c r="D271" s="9">
        <v>218</v>
      </c>
      <c r="E271" s="118">
        <f t="shared" si="124"/>
        <v>21</v>
      </c>
      <c r="F271" s="11">
        <v>0.105</v>
      </c>
      <c r="G271" s="73">
        <f>B271/252/SQRT(3)</f>
        <v>103.09826235529033</v>
      </c>
      <c r="H271" s="22" t="s">
        <v>190</v>
      </c>
      <c r="I271" s="22">
        <v>1</v>
      </c>
      <c r="J271" s="9"/>
      <c r="K271" s="22">
        <f t="shared" si="125"/>
        <v>0</v>
      </c>
      <c r="L271" s="9">
        <f t="shared" si="126"/>
        <v>0</v>
      </c>
      <c r="M271" s="9" t="e">
        <f>IF($T$31=E271,1,0)</f>
        <v>#N/A</v>
      </c>
      <c r="N271" s="9" t="e">
        <f>IF($S$36&lt;=B271,1,0)</f>
        <v>#NUM!</v>
      </c>
      <c r="O271" s="55">
        <f>IF($S$4&lt;=G271,1,0)</f>
        <v>1</v>
      </c>
      <c r="P271" s="56" t="e">
        <f t="shared" si="137"/>
        <v>#N/A</v>
      </c>
      <c r="W271" s="132" t="s">
        <v>186</v>
      </c>
      <c r="X271" s="115">
        <v>45000</v>
      </c>
      <c r="Y271" s="9">
        <v>197</v>
      </c>
      <c r="Z271" s="9">
        <v>218</v>
      </c>
      <c r="AA271" s="118">
        <f t="shared" si="130"/>
        <v>21</v>
      </c>
      <c r="AB271" s="11">
        <v>9.6000000000000002E-2</v>
      </c>
      <c r="AC271" s="73">
        <f>X271/252/SQRT(3)</f>
        <v>103.09826235529033</v>
      </c>
      <c r="AD271" s="22" t="s">
        <v>190</v>
      </c>
      <c r="AE271" s="22">
        <v>1</v>
      </c>
      <c r="AF271" s="9"/>
      <c r="AG271" s="22">
        <f t="shared" si="131"/>
        <v>0</v>
      </c>
      <c r="AH271" s="9">
        <f t="shared" si="132"/>
        <v>0</v>
      </c>
      <c r="AI271" s="9" t="e">
        <f t="shared" si="133"/>
        <v>#N/A</v>
      </c>
      <c r="AJ271" s="9" t="e">
        <f t="shared" si="134"/>
        <v>#NUM!</v>
      </c>
      <c r="AK271" s="55">
        <f t="shared" si="135"/>
        <v>1</v>
      </c>
      <c r="AL271" s="56" t="e">
        <f t="shared" si="136"/>
        <v>#N/A</v>
      </c>
    </row>
    <row r="272" spans="1:38" x14ac:dyDescent="0.25">
      <c r="A272" s="132" t="s">
        <v>186</v>
      </c>
      <c r="B272" s="115">
        <v>45000</v>
      </c>
      <c r="C272" s="9">
        <v>208</v>
      </c>
      <c r="D272" s="9">
        <v>219</v>
      </c>
      <c r="E272" s="118">
        <f t="shared" si="124"/>
        <v>11</v>
      </c>
      <c r="F272" s="11">
        <v>5.2999999999999999E-2</v>
      </c>
      <c r="G272" s="73">
        <f>B272/240/SQRT(3)</f>
        <v>108.25317547305484</v>
      </c>
      <c r="H272" s="22" t="s">
        <v>190</v>
      </c>
      <c r="I272" s="22">
        <v>1</v>
      </c>
      <c r="J272" s="9"/>
      <c r="K272" s="22">
        <f t="shared" si="125"/>
        <v>0</v>
      </c>
      <c r="L272" s="9">
        <f t="shared" si="126"/>
        <v>0</v>
      </c>
      <c r="M272" s="9" t="e">
        <f t="shared" ref="M272:M282" si="138">IF($T$31=E272,1,0)</f>
        <v>#N/A</v>
      </c>
      <c r="N272" s="9" t="e">
        <f t="shared" ref="N272:N282" si="139">IF($S$36&lt;=B272,1,0)</f>
        <v>#NUM!</v>
      </c>
      <c r="O272" s="55">
        <f t="shared" ref="O272:O282" si="140">IF($S$4&lt;=G272,1,0)</f>
        <v>1</v>
      </c>
      <c r="P272" s="56" t="e">
        <f t="shared" si="137"/>
        <v>#N/A</v>
      </c>
      <c r="W272" s="132" t="s">
        <v>186</v>
      </c>
      <c r="X272" s="115">
        <v>45000</v>
      </c>
      <c r="Y272" s="9">
        <v>208</v>
      </c>
      <c r="Z272" s="9">
        <v>219</v>
      </c>
      <c r="AA272" s="118">
        <f t="shared" si="130"/>
        <v>11</v>
      </c>
      <c r="AB272" s="11">
        <v>5.1999999999999998E-2</v>
      </c>
      <c r="AC272" s="73">
        <f>X272/240/SQRT(3)</f>
        <v>108.25317547305484</v>
      </c>
      <c r="AD272" s="22" t="s">
        <v>190</v>
      </c>
      <c r="AE272" s="22">
        <v>1</v>
      </c>
      <c r="AF272" s="9"/>
      <c r="AG272" s="22">
        <f t="shared" si="131"/>
        <v>0</v>
      </c>
      <c r="AH272" s="9">
        <f t="shared" si="132"/>
        <v>0</v>
      </c>
      <c r="AI272" s="9" t="e">
        <f t="shared" si="133"/>
        <v>#N/A</v>
      </c>
      <c r="AJ272" s="9" t="e">
        <f t="shared" si="134"/>
        <v>#NUM!</v>
      </c>
      <c r="AK272" s="55">
        <f t="shared" si="135"/>
        <v>1</v>
      </c>
      <c r="AL272" s="56" t="e">
        <f t="shared" si="136"/>
        <v>#N/A</v>
      </c>
    </row>
    <row r="273" spans="1:38" x14ac:dyDescent="0.25">
      <c r="A273" s="132" t="s">
        <v>186</v>
      </c>
      <c r="B273" s="115">
        <v>45000</v>
      </c>
      <c r="C273" s="9">
        <v>208</v>
      </c>
      <c r="D273" s="9">
        <v>230</v>
      </c>
      <c r="E273" s="118">
        <f t="shared" si="124"/>
        <v>22</v>
      </c>
      <c r="F273" s="11">
        <v>0.105</v>
      </c>
      <c r="G273" s="73">
        <f>B273/252/SQRT(3)</f>
        <v>103.09826235529033</v>
      </c>
      <c r="H273" s="22" t="s">
        <v>190</v>
      </c>
      <c r="I273" s="22">
        <v>1</v>
      </c>
      <c r="J273" s="9"/>
      <c r="K273" s="22">
        <f t="shared" si="125"/>
        <v>0</v>
      </c>
      <c r="L273" s="9">
        <f t="shared" si="126"/>
        <v>0</v>
      </c>
      <c r="M273" s="9" t="e">
        <f t="shared" si="138"/>
        <v>#N/A</v>
      </c>
      <c r="N273" s="9" t="e">
        <f t="shared" si="139"/>
        <v>#NUM!</v>
      </c>
      <c r="O273" s="55">
        <f t="shared" si="140"/>
        <v>1</v>
      </c>
      <c r="P273" s="56" t="e">
        <f t="shared" si="137"/>
        <v>#N/A</v>
      </c>
      <c r="W273" s="132" t="s">
        <v>186</v>
      </c>
      <c r="X273" s="115">
        <v>45000</v>
      </c>
      <c r="Y273" s="9">
        <v>208</v>
      </c>
      <c r="Z273" s="9">
        <v>230</v>
      </c>
      <c r="AA273" s="118">
        <f t="shared" si="130"/>
        <v>22</v>
      </c>
      <c r="AB273" s="11">
        <v>9.6000000000000002E-2</v>
      </c>
      <c r="AC273" s="73">
        <f>X273/252/SQRT(3)</f>
        <v>103.09826235529033</v>
      </c>
      <c r="AD273" s="22" t="s">
        <v>190</v>
      </c>
      <c r="AE273" s="22">
        <v>1</v>
      </c>
      <c r="AF273" s="9"/>
      <c r="AG273" s="22">
        <f t="shared" si="131"/>
        <v>0</v>
      </c>
      <c r="AH273" s="9">
        <f t="shared" si="132"/>
        <v>0</v>
      </c>
      <c r="AI273" s="9" t="e">
        <f t="shared" si="133"/>
        <v>#N/A</v>
      </c>
      <c r="AJ273" s="9" t="e">
        <f t="shared" si="134"/>
        <v>#NUM!</v>
      </c>
      <c r="AK273" s="55">
        <f t="shared" si="135"/>
        <v>1</v>
      </c>
      <c r="AL273" s="56" t="e">
        <f t="shared" si="136"/>
        <v>#N/A</v>
      </c>
    </row>
    <row r="274" spans="1:38" x14ac:dyDescent="0.25">
      <c r="A274" s="132" t="s">
        <v>186</v>
      </c>
      <c r="B274" s="115">
        <v>45000</v>
      </c>
      <c r="C274" s="9">
        <v>219</v>
      </c>
      <c r="D274" s="9">
        <v>231</v>
      </c>
      <c r="E274" s="118">
        <f t="shared" si="124"/>
        <v>12</v>
      </c>
      <c r="F274" s="11">
        <v>5.2999999999999999E-2</v>
      </c>
      <c r="G274" s="73">
        <f>B274/240/SQRT(3)</f>
        <v>108.25317547305484</v>
      </c>
      <c r="H274" s="22" t="s">
        <v>190</v>
      </c>
      <c r="I274" s="22">
        <v>1</v>
      </c>
      <c r="J274" s="9"/>
      <c r="K274" s="22">
        <f t="shared" si="125"/>
        <v>0</v>
      </c>
      <c r="L274" s="9">
        <f t="shared" si="126"/>
        <v>0</v>
      </c>
      <c r="M274" s="9" t="e">
        <f t="shared" si="138"/>
        <v>#N/A</v>
      </c>
      <c r="N274" s="9" t="e">
        <f t="shared" si="139"/>
        <v>#NUM!</v>
      </c>
      <c r="O274" s="55">
        <f t="shared" si="140"/>
        <v>1</v>
      </c>
      <c r="P274" s="56" t="e">
        <f t="shared" si="137"/>
        <v>#N/A</v>
      </c>
      <c r="W274" s="132" t="s">
        <v>186</v>
      </c>
      <c r="X274" s="115">
        <v>45000</v>
      </c>
      <c r="Y274" s="9">
        <v>219</v>
      </c>
      <c r="Z274" s="9">
        <v>231</v>
      </c>
      <c r="AA274" s="118">
        <f t="shared" si="130"/>
        <v>12</v>
      </c>
      <c r="AB274" s="11">
        <v>5.1999999999999998E-2</v>
      </c>
      <c r="AC274" s="73">
        <f>X274/240/SQRT(3)</f>
        <v>108.25317547305484</v>
      </c>
      <c r="AD274" s="22" t="s">
        <v>190</v>
      </c>
      <c r="AE274" s="22">
        <v>1</v>
      </c>
      <c r="AF274" s="9"/>
      <c r="AG274" s="22">
        <f t="shared" si="131"/>
        <v>0</v>
      </c>
      <c r="AH274" s="9">
        <f t="shared" si="132"/>
        <v>0</v>
      </c>
      <c r="AI274" s="9" t="e">
        <f t="shared" si="133"/>
        <v>#N/A</v>
      </c>
      <c r="AJ274" s="9" t="e">
        <f t="shared" si="134"/>
        <v>#NUM!</v>
      </c>
      <c r="AK274" s="55">
        <f t="shared" si="135"/>
        <v>1</v>
      </c>
      <c r="AL274" s="56" t="e">
        <f t="shared" si="136"/>
        <v>#N/A</v>
      </c>
    </row>
    <row r="275" spans="1:38" x14ac:dyDescent="0.25">
      <c r="A275" s="132" t="s">
        <v>186</v>
      </c>
      <c r="B275" s="115">
        <v>45000</v>
      </c>
      <c r="C275" s="9">
        <v>219</v>
      </c>
      <c r="D275" s="9">
        <v>242</v>
      </c>
      <c r="E275" s="118">
        <f t="shared" si="124"/>
        <v>23</v>
      </c>
      <c r="F275" s="11">
        <v>0.105</v>
      </c>
      <c r="G275" s="73">
        <f>B275/252/SQRT(3)</f>
        <v>103.09826235529033</v>
      </c>
      <c r="H275" s="22" t="s">
        <v>190</v>
      </c>
      <c r="I275" s="22">
        <v>1</v>
      </c>
      <c r="J275" s="9"/>
      <c r="K275" s="22">
        <f t="shared" si="125"/>
        <v>0</v>
      </c>
      <c r="L275" s="9">
        <f t="shared" si="126"/>
        <v>0</v>
      </c>
      <c r="M275" s="9" t="e">
        <f t="shared" si="138"/>
        <v>#N/A</v>
      </c>
      <c r="N275" s="9" t="e">
        <f t="shared" si="139"/>
        <v>#NUM!</v>
      </c>
      <c r="O275" s="55">
        <f t="shared" si="140"/>
        <v>1</v>
      </c>
      <c r="P275" s="56" t="e">
        <f t="shared" si="137"/>
        <v>#N/A</v>
      </c>
      <c r="W275" s="132" t="s">
        <v>186</v>
      </c>
      <c r="X275" s="115">
        <v>45000</v>
      </c>
      <c r="Y275" s="9">
        <v>219</v>
      </c>
      <c r="Z275" s="9">
        <v>242</v>
      </c>
      <c r="AA275" s="118">
        <f t="shared" si="130"/>
        <v>23</v>
      </c>
      <c r="AB275" s="11">
        <v>9.6000000000000002E-2</v>
      </c>
      <c r="AC275" s="73">
        <f>X275/252/SQRT(3)</f>
        <v>103.09826235529033</v>
      </c>
      <c r="AD275" s="22" t="s">
        <v>190</v>
      </c>
      <c r="AE275" s="22">
        <v>1</v>
      </c>
      <c r="AF275" s="9"/>
      <c r="AG275" s="22">
        <f t="shared" si="131"/>
        <v>0</v>
      </c>
      <c r="AH275" s="9">
        <f t="shared" si="132"/>
        <v>0</v>
      </c>
      <c r="AI275" s="9" t="e">
        <f t="shared" si="133"/>
        <v>#N/A</v>
      </c>
      <c r="AJ275" s="9" t="e">
        <f t="shared" si="134"/>
        <v>#NUM!</v>
      </c>
      <c r="AK275" s="55">
        <f t="shared" si="135"/>
        <v>1</v>
      </c>
      <c r="AL275" s="56" t="e">
        <f t="shared" si="136"/>
        <v>#N/A</v>
      </c>
    </row>
    <row r="276" spans="1:38" x14ac:dyDescent="0.25">
      <c r="A276" s="132" t="s">
        <v>186</v>
      </c>
      <c r="B276" s="115">
        <v>45000</v>
      </c>
      <c r="C276" s="9">
        <v>228</v>
      </c>
      <c r="D276" s="9">
        <v>240</v>
      </c>
      <c r="E276" s="118">
        <f t="shared" si="124"/>
        <v>12</v>
      </c>
      <c r="F276" s="11">
        <v>5.2999999999999999E-2</v>
      </c>
      <c r="G276" s="73">
        <f>B276/240/SQRT(3)</f>
        <v>108.25317547305484</v>
      </c>
      <c r="H276" s="22" t="s">
        <v>190</v>
      </c>
      <c r="I276" s="22">
        <v>1</v>
      </c>
      <c r="J276" s="9"/>
      <c r="K276" s="22">
        <f t="shared" si="125"/>
        <v>0</v>
      </c>
      <c r="L276" s="9">
        <f t="shared" si="126"/>
        <v>0</v>
      </c>
      <c r="M276" s="9" t="e">
        <f t="shared" si="138"/>
        <v>#N/A</v>
      </c>
      <c r="N276" s="9" t="e">
        <f t="shared" si="139"/>
        <v>#NUM!</v>
      </c>
      <c r="O276" s="55">
        <f t="shared" si="140"/>
        <v>1</v>
      </c>
      <c r="P276" s="56" t="e">
        <f t="shared" si="137"/>
        <v>#N/A</v>
      </c>
      <c r="W276" s="132" t="s">
        <v>186</v>
      </c>
      <c r="X276" s="115">
        <v>45000</v>
      </c>
      <c r="Y276" s="9">
        <v>228</v>
      </c>
      <c r="Z276" s="9">
        <v>240</v>
      </c>
      <c r="AA276" s="118">
        <f t="shared" si="130"/>
        <v>12</v>
      </c>
      <c r="AB276" s="11">
        <v>5.1999999999999998E-2</v>
      </c>
      <c r="AC276" s="73">
        <f>X276/240/SQRT(3)</f>
        <v>108.25317547305484</v>
      </c>
      <c r="AD276" s="22" t="s">
        <v>190</v>
      </c>
      <c r="AE276" s="22">
        <v>1</v>
      </c>
      <c r="AF276" s="9"/>
      <c r="AG276" s="22">
        <f t="shared" si="131"/>
        <v>0</v>
      </c>
      <c r="AH276" s="9">
        <f t="shared" si="132"/>
        <v>0</v>
      </c>
      <c r="AI276" s="9" t="e">
        <f t="shared" si="133"/>
        <v>#N/A</v>
      </c>
      <c r="AJ276" s="9" t="e">
        <f t="shared" si="134"/>
        <v>#NUM!</v>
      </c>
      <c r="AK276" s="55">
        <f t="shared" si="135"/>
        <v>1</v>
      </c>
      <c r="AL276" s="56" t="e">
        <f t="shared" si="136"/>
        <v>#N/A</v>
      </c>
    </row>
    <row r="277" spans="1:38" x14ac:dyDescent="0.25">
      <c r="A277" s="132" t="s">
        <v>186</v>
      </c>
      <c r="B277" s="115">
        <v>45000</v>
      </c>
      <c r="C277" s="9">
        <v>228</v>
      </c>
      <c r="D277" s="9">
        <v>252</v>
      </c>
      <c r="E277" s="118">
        <f t="shared" si="124"/>
        <v>24</v>
      </c>
      <c r="F277" s="11">
        <v>0.105</v>
      </c>
      <c r="G277" s="73">
        <f>B277/252/SQRT(3)</f>
        <v>103.09826235529033</v>
      </c>
      <c r="H277" s="22" t="s">
        <v>190</v>
      </c>
      <c r="I277" s="22">
        <v>1</v>
      </c>
      <c r="J277" s="9"/>
      <c r="K277" s="22">
        <f t="shared" si="125"/>
        <v>0</v>
      </c>
      <c r="L277" s="9">
        <f t="shared" si="126"/>
        <v>0</v>
      </c>
      <c r="M277" s="9" t="e">
        <f t="shared" si="138"/>
        <v>#N/A</v>
      </c>
      <c r="N277" s="9" t="e">
        <f t="shared" si="139"/>
        <v>#NUM!</v>
      </c>
      <c r="O277" s="55">
        <f t="shared" si="140"/>
        <v>1</v>
      </c>
      <c r="P277" s="56" t="e">
        <f t="shared" si="137"/>
        <v>#N/A</v>
      </c>
      <c r="W277" s="132" t="s">
        <v>186</v>
      </c>
      <c r="X277" s="115">
        <v>45000</v>
      </c>
      <c r="Y277" s="9">
        <v>228</v>
      </c>
      <c r="Z277" s="9">
        <v>252</v>
      </c>
      <c r="AA277" s="118">
        <f t="shared" si="130"/>
        <v>24</v>
      </c>
      <c r="AB277" s="11">
        <v>9.6000000000000002E-2</v>
      </c>
      <c r="AC277" s="73">
        <f>X277/252/SQRT(3)</f>
        <v>103.09826235529033</v>
      </c>
      <c r="AD277" s="22" t="s">
        <v>190</v>
      </c>
      <c r="AE277" s="22">
        <v>1</v>
      </c>
      <c r="AF277" s="9"/>
      <c r="AG277" s="22">
        <f t="shared" si="131"/>
        <v>0</v>
      </c>
      <c r="AH277" s="9">
        <f t="shared" si="132"/>
        <v>0</v>
      </c>
      <c r="AI277" s="9" t="e">
        <f t="shared" si="133"/>
        <v>#N/A</v>
      </c>
      <c r="AJ277" s="9" t="e">
        <f t="shared" si="134"/>
        <v>#NUM!</v>
      </c>
      <c r="AK277" s="55">
        <f t="shared" si="135"/>
        <v>1</v>
      </c>
      <c r="AL277" s="56" t="e">
        <f t="shared" si="136"/>
        <v>#N/A</v>
      </c>
    </row>
    <row r="278" spans="1:38" x14ac:dyDescent="0.25">
      <c r="A278" s="132" t="s">
        <v>186</v>
      </c>
      <c r="B278" s="115">
        <v>45000</v>
      </c>
      <c r="C278" s="9">
        <v>196</v>
      </c>
      <c r="D278" s="9">
        <v>206</v>
      </c>
      <c r="E278" s="118">
        <f t="shared" si="124"/>
        <v>10</v>
      </c>
      <c r="F278" s="11">
        <v>0.05</v>
      </c>
      <c r="G278" s="73">
        <f t="shared" ref="G278:G282" si="141">B278/252/SQRT(3)</f>
        <v>103.09826235529033</v>
      </c>
      <c r="H278" s="22" t="s">
        <v>190</v>
      </c>
      <c r="I278" s="22">
        <v>1</v>
      </c>
      <c r="J278" s="9"/>
      <c r="K278" s="22">
        <f t="shared" si="125"/>
        <v>0</v>
      </c>
      <c r="L278" s="9">
        <f t="shared" si="126"/>
        <v>0</v>
      </c>
      <c r="M278" s="9" t="e">
        <f t="shared" si="138"/>
        <v>#N/A</v>
      </c>
      <c r="N278" s="9" t="e">
        <f t="shared" si="139"/>
        <v>#NUM!</v>
      </c>
      <c r="O278" s="55">
        <f t="shared" si="140"/>
        <v>1</v>
      </c>
      <c r="P278" s="56" t="e">
        <f t="shared" si="137"/>
        <v>#N/A</v>
      </c>
      <c r="W278" s="132" t="s">
        <v>186</v>
      </c>
      <c r="X278" s="115">
        <v>45000</v>
      </c>
      <c r="Y278" s="9">
        <v>196</v>
      </c>
      <c r="Z278" s="9">
        <v>206</v>
      </c>
      <c r="AA278" s="118">
        <f t="shared" si="130"/>
        <v>10</v>
      </c>
      <c r="AB278" s="11">
        <v>4.8000000000000001E-2</v>
      </c>
      <c r="AC278" s="73">
        <f t="shared" ref="AC278:AC282" si="142">X278/252/SQRT(3)</f>
        <v>103.09826235529033</v>
      </c>
      <c r="AD278" s="22" t="s">
        <v>190</v>
      </c>
      <c r="AE278" s="22">
        <v>1</v>
      </c>
      <c r="AF278" s="9"/>
      <c r="AG278" s="22">
        <f t="shared" si="131"/>
        <v>0</v>
      </c>
      <c r="AH278" s="9">
        <f t="shared" si="132"/>
        <v>0</v>
      </c>
      <c r="AI278" s="9" t="e">
        <f t="shared" si="133"/>
        <v>#N/A</v>
      </c>
      <c r="AJ278" s="9" t="e">
        <f t="shared" si="134"/>
        <v>#NUM!</v>
      </c>
      <c r="AK278" s="55">
        <f t="shared" si="135"/>
        <v>1</v>
      </c>
      <c r="AL278" s="56" t="e">
        <f t="shared" si="136"/>
        <v>#N/A</v>
      </c>
    </row>
    <row r="279" spans="1:38" x14ac:dyDescent="0.25">
      <c r="A279" s="132" t="s">
        <v>186</v>
      </c>
      <c r="B279" s="115">
        <v>45000</v>
      </c>
      <c r="C279" s="9">
        <v>208</v>
      </c>
      <c r="D279" s="9">
        <v>218</v>
      </c>
      <c r="E279" s="118">
        <f t="shared" si="124"/>
        <v>10</v>
      </c>
      <c r="F279" s="11">
        <v>4.8000000000000001E-2</v>
      </c>
      <c r="G279" s="73">
        <f t="shared" si="141"/>
        <v>103.09826235529033</v>
      </c>
      <c r="H279" s="22" t="s">
        <v>190</v>
      </c>
      <c r="I279" s="22">
        <v>1</v>
      </c>
      <c r="J279" s="9"/>
      <c r="K279" s="22">
        <f t="shared" si="125"/>
        <v>0</v>
      </c>
      <c r="L279" s="9">
        <f t="shared" si="126"/>
        <v>0</v>
      </c>
      <c r="M279" s="9" t="e">
        <f t="shared" si="138"/>
        <v>#N/A</v>
      </c>
      <c r="N279" s="9" t="e">
        <f t="shared" si="139"/>
        <v>#NUM!</v>
      </c>
      <c r="O279" s="55">
        <f t="shared" si="140"/>
        <v>1</v>
      </c>
      <c r="P279" s="56" t="e">
        <f t="shared" si="137"/>
        <v>#N/A</v>
      </c>
      <c r="W279" s="132" t="s">
        <v>186</v>
      </c>
      <c r="X279" s="115">
        <v>45000</v>
      </c>
      <c r="Y279" s="9">
        <v>208</v>
      </c>
      <c r="Z279" s="9">
        <v>218</v>
      </c>
      <c r="AA279" s="118">
        <f t="shared" si="130"/>
        <v>10</v>
      </c>
      <c r="AB279" s="11">
        <v>4.8000000000000001E-2</v>
      </c>
      <c r="AC279" s="73">
        <f t="shared" si="142"/>
        <v>103.09826235529033</v>
      </c>
      <c r="AD279" s="22" t="s">
        <v>190</v>
      </c>
      <c r="AE279" s="22">
        <v>1</v>
      </c>
      <c r="AF279" s="9"/>
      <c r="AG279" s="22">
        <f t="shared" si="131"/>
        <v>0</v>
      </c>
      <c r="AH279" s="9">
        <f t="shared" si="132"/>
        <v>0</v>
      </c>
      <c r="AI279" s="9" t="e">
        <f t="shared" si="133"/>
        <v>#N/A</v>
      </c>
      <c r="AJ279" s="9" t="e">
        <f t="shared" si="134"/>
        <v>#NUM!</v>
      </c>
      <c r="AK279" s="55">
        <f t="shared" si="135"/>
        <v>1</v>
      </c>
      <c r="AL279" s="56" t="e">
        <f t="shared" si="136"/>
        <v>#N/A</v>
      </c>
    </row>
    <row r="280" spans="1:38" x14ac:dyDescent="0.25">
      <c r="A280" s="132" t="s">
        <v>186</v>
      </c>
      <c r="B280" s="115">
        <v>45000</v>
      </c>
      <c r="C280" s="9">
        <v>219</v>
      </c>
      <c r="D280" s="9">
        <v>230</v>
      </c>
      <c r="E280" s="118">
        <f t="shared" si="124"/>
        <v>11</v>
      </c>
      <c r="F280" s="11">
        <v>0.05</v>
      </c>
      <c r="G280" s="73">
        <f t="shared" si="141"/>
        <v>103.09826235529033</v>
      </c>
      <c r="H280" s="22" t="s">
        <v>190</v>
      </c>
      <c r="I280" s="22">
        <v>1</v>
      </c>
      <c r="J280" s="9"/>
      <c r="K280" s="22">
        <f t="shared" si="125"/>
        <v>0</v>
      </c>
      <c r="L280" s="9">
        <f t="shared" si="126"/>
        <v>0</v>
      </c>
      <c r="M280" s="9" t="e">
        <f t="shared" si="138"/>
        <v>#N/A</v>
      </c>
      <c r="N280" s="9" t="e">
        <f t="shared" si="139"/>
        <v>#NUM!</v>
      </c>
      <c r="O280" s="55">
        <f t="shared" si="140"/>
        <v>1</v>
      </c>
      <c r="P280" s="56" t="e">
        <f t="shared" si="137"/>
        <v>#N/A</v>
      </c>
      <c r="W280" s="132" t="s">
        <v>186</v>
      </c>
      <c r="X280" s="115">
        <v>45000</v>
      </c>
      <c r="Y280" s="9">
        <v>219</v>
      </c>
      <c r="Z280" s="9">
        <v>230</v>
      </c>
      <c r="AA280" s="118">
        <f t="shared" si="130"/>
        <v>11</v>
      </c>
      <c r="AB280" s="11">
        <v>4.8000000000000001E-2</v>
      </c>
      <c r="AC280" s="73">
        <f t="shared" si="142"/>
        <v>103.09826235529033</v>
      </c>
      <c r="AD280" s="22" t="s">
        <v>190</v>
      </c>
      <c r="AE280" s="22">
        <v>1</v>
      </c>
      <c r="AF280" s="9"/>
      <c r="AG280" s="22">
        <f t="shared" si="131"/>
        <v>0</v>
      </c>
      <c r="AH280" s="9">
        <f t="shared" si="132"/>
        <v>0</v>
      </c>
      <c r="AI280" s="9" t="e">
        <f t="shared" si="133"/>
        <v>#N/A</v>
      </c>
      <c r="AJ280" s="9" t="e">
        <f t="shared" si="134"/>
        <v>#NUM!</v>
      </c>
      <c r="AK280" s="55">
        <f t="shared" si="135"/>
        <v>1</v>
      </c>
      <c r="AL280" s="56" t="e">
        <f t="shared" si="136"/>
        <v>#N/A</v>
      </c>
    </row>
    <row r="281" spans="1:38" x14ac:dyDescent="0.25">
      <c r="A281" s="132" t="s">
        <v>186</v>
      </c>
      <c r="B281" s="115">
        <v>45000</v>
      </c>
      <c r="C281" s="9">
        <v>231</v>
      </c>
      <c r="D281" s="9">
        <v>242</v>
      </c>
      <c r="E281" s="118">
        <f t="shared" si="124"/>
        <v>11</v>
      </c>
      <c r="F281" s="11">
        <v>4.8000000000000001E-2</v>
      </c>
      <c r="G281" s="73">
        <f t="shared" si="141"/>
        <v>103.09826235529033</v>
      </c>
      <c r="H281" s="22" t="s">
        <v>190</v>
      </c>
      <c r="I281" s="22">
        <v>1</v>
      </c>
      <c r="J281" s="9"/>
      <c r="K281" s="22">
        <f t="shared" si="125"/>
        <v>0</v>
      </c>
      <c r="L281" s="9">
        <f t="shared" si="126"/>
        <v>0</v>
      </c>
      <c r="M281" s="9" t="e">
        <f t="shared" si="138"/>
        <v>#N/A</v>
      </c>
      <c r="N281" s="9" t="e">
        <f t="shared" si="139"/>
        <v>#NUM!</v>
      </c>
      <c r="O281" s="55">
        <f t="shared" si="140"/>
        <v>1</v>
      </c>
      <c r="P281" s="56" t="e">
        <f t="shared" si="137"/>
        <v>#N/A</v>
      </c>
      <c r="W281" s="132" t="s">
        <v>186</v>
      </c>
      <c r="X281" s="115">
        <v>45000</v>
      </c>
      <c r="Y281" s="9">
        <v>231</v>
      </c>
      <c r="Z281" s="9">
        <v>242</v>
      </c>
      <c r="AA281" s="118">
        <f t="shared" si="130"/>
        <v>11</v>
      </c>
      <c r="AB281" s="11">
        <v>4.8000000000000001E-2</v>
      </c>
      <c r="AC281" s="73">
        <f t="shared" si="142"/>
        <v>103.09826235529033</v>
      </c>
      <c r="AD281" s="22" t="s">
        <v>190</v>
      </c>
      <c r="AE281" s="22">
        <v>1</v>
      </c>
      <c r="AF281" s="9"/>
      <c r="AG281" s="22">
        <f t="shared" si="131"/>
        <v>0</v>
      </c>
      <c r="AH281" s="9">
        <f t="shared" si="132"/>
        <v>0</v>
      </c>
      <c r="AI281" s="9" t="e">
        <f t="shared" si="133"/>
        <v>#N/A</v>
      </c>
      <c r="AJ281" s="9" t="e">
        <f t="shared" si="134"/>
        <v>#NUM!</v>
      </c>
      <c r="AK281" s="55">
        <f t="shared" si="135"/>
        <v>1</v>
      </c>
      <c r="AL281" s="56" t="e">
        <f t="shared" si="136"/>
        <v>#N/A</v>
      </c>
    </row>
    <row r="282" spans="1:38" ht="15.75" thickBot="1" x14ac:dyDescent="0.3">
      <c r="A282" s="133" t="s">
        <v>186</v>
      </c>
      <c r="B282" s="134">
        <v>45000</v>
      </c>
      <c r="C282" s="14">
        <v>240</v>
      </c>
      <c r="D282" s="14">
        <v>252</v>
      </c>
      <c r="E282" s="144">
        <f t="shared" si="124"/>
        <v>12</v>
      </c>
      <c r="F282" s="16">
        <v>0.05</v>
      </c>
      <c r="G282" s="75">
        <f t="shared" si="141"/>
        <v>103.09826235529033</v>
      </c>
      <c r="H282" s="136" t="s">
        <v>190</v>
      </c>
      <c r="I282" s="136">
        <v>1</v>
      </c>
      <c r="J282" s="14"/>
      <c r="K282" s="136">
        <f t="shared" si="125"/>
        <v>0</v>
      </c>
      <c r="L282" s="14">
        <f t="shared" si="126"/>
        <v>0</v>
      </c>
      <c r="M282" s="14" t="e">
        <f t="shared" si="138"/>
        <v>#N/A</v>
      </c>
      <c r="N282" s="14" t="e">
        <f t="shared" si="139"/>
        <v>#NUM!</v>
      </c>
      <c r="O282" s="57">
        <f t="shared" si="140"/>
        <v>1</v>
      </c>
      <c r="P282" s="145" t="e">
        <f t="shared" si="137"/>
        <v>#N/A</v>
      </c>
      <c r="W282" s="133" t="s">
        <v>186</v>
      </c>
      <c r="X282" s="134">
        <v>45000</v>
      </c>
      <c r="Y282" s="14">
        <v>240</v>
      </c>
      <c r="Z282" s="14">
        <v>252</v>
      </c>
      <c r="AA282" s="144">
        <f t="shared" si="130"/>
        <v>12</v>
      </c>
      <c r="AB282" s="16">
        <v>4.8000000000000001E-2</v>
      </c>
      <c r="AC282" s="75">
        <f t="shared" si="142"/>
        <v>103.09826235529033</v>
      </c>
      <c r="AD282" s="136" t="s">
        <v>190</v>
      </c>
      <c r="AE282" s="136">
        <v>1</v>
      </c>
      <c r="AF282" s="14"/>
      <c r="AG282" s="136">
        <f t="shared" si="131"/>
        <v>0</v>
      </c>
      <c r="AH282" s="14">
        <f t="shared" si="132"/>
        <v>0</v>
      </c>
      <c r="AI282" s="14" t="e">
        <f t="shared" si="133"/>
        <v>#N/A</v>
      </c>
      <c r="AJ282" s="14" t="e">
        <f t="shared" si="134"/>
        <v>#NUM!</v>
      </c>
      <c r="AK282" s="57">
        <f t="shared" si="135"/>
        <v>1</v>
      </c>
      <c r="AL282" s="145" t="e">
        <f t="shared" si="136"/>
        <v>#N/A</v>
      </c>
    </row>
  </sheetData>
  <sheetProtection password="B09B" sheet="1" objects="1" scenarios="1"/>
  <sortState ref="S23:S29">
    <sortCondition ref="S22"/>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21"/>
  <sheetViews>
    <sheetView topLeftCell="A17" zoomScale="70" zoomScaleNormal="70" workbookViewId="0">
      <selection activeCell="K20" sqref="K20"/>
    </sheetView>
  </sheetViews>
  <sheetFormatPr defaultRowHeight="15" x14ac:dyDescent="0.25"/>
  <cols>
    <col min="1" max="1" width="24.85546875" style="9" bestFit="1" customWidth="1"/>
    <col min="2" max="2" width="76.42578125" style="9" customWidth="1"/>
    <col min="3" max="3" width="9.140625" style="9" customWidth="1"/>
    <col min="4" max="16384" width="9.140625" style="9"/>
  </cols>
  <sheetData>
    <row r="1" spans="1:2" x14ac:dyDescent="0.25">
      <c r="A1" s="9" t="s">
        <v>95</v>
      </c>
      <c r="B1" s="9" t="s">
        <v>104</v>
      </c>
    </row>
    <row r="2" spans="1:2" ht="129.94999999999999" customHeight="1" x14ac:dyDescent="0.25">
      <c r="A2" s="9" t="s">
        <v>4</v>
      </c>
      <c r="B2" s="95"/>
    </row>
    <row r="3" spans="1:2" ht="129.94999999999999" customHeight="1" x14ac:dyDescent="0.25">
      <c r="A3" s="9" t="s">
        <v>3</v>
      </c>
      <c r="B3" s="95"/>
    </row>
    <row r="4" spans="1:2" ht="129.94999999999999" customHeight="1" x14ac:dyDescent="0.25">
      <c r="A4" s="9" t="s">
        <v>20</v>
      </c>
      <c r="B4" s="95"/>
    </row>
    <row r="5" spans="1:2" ht="129.94999999999999" customHeight="1" x14ac:dyDescent="0.25">
      <c r="A5" s="9" t="s">
        <v>19</v>
      </c>
      <c r="B5" s="95"/>
    </row>
    <row r="6" spans="1:2" ht="129.75" customHeight="1" x14ac:dyDescent="0.25">
      <c r="A6" s="9" t="s">
        <v>24</v>
      </c>
      <c r="B6" s="95"/>
    </row>
    <row r="7" spans="1:2" ht="140.25" customHeight="1" x14ac:dyDescent="0.25">
      <c r="A7" s="9" t="s">
        <v>25</v>
      </c>
      <c r="B7" s="95"/>
    </row>
    <row r="8" spans="1:2" ht="129.94999999999999" customHeight="1" x14ac:dyDescent="0.25">
      <c r="A8" s="9" t="s">
        <v>21</v>
      </c>
      <c r="B8" s="95"/>
    </row>
    <row r="9" spans="1:2" ht="129.94999999999999" customHeight="1" x14ac:dyDescent="0.25">
      <c r="A9" s="9" t="s">
        <v>22</v>
      </c>
      <c r="B9" s="95"/>
    </row>
    <row r="10" spans="1:2" ht="240" customHeight="1" x14ac:dyDescent="0.25">
      <c r="A10" s="9" t="s">
        <v>96</v>
      </c>
      <c r="B10" s="95"/>
    </row>
    <row r="11" spans="1:2" ht="240" customHeight="1" x14ac:dyDescent="0.25">
      <c r="A11" s="9" t="s">
        <v>97</v>
      </c>
      <c r="B11" s="95"/>
    </row>
    <row r="12" spans="1:2" ht="240" customHeight="1" x14ac:dyDescent="0.25">
      <c r="A12" s="9" t="s">
        <v>98</v>
      </c>
      <c r="B12" s="95"/>
    </row>
    <row r="13" spans="1:2" ht="240" customHeight="1" x14ac:dyDescent="0.25">
      <c r="A13" s="9" t="s">
        <v>99</v>
      </c>
      <c r="B13" s="95"/>
    </row>
    <row r="14" spans="1:2" ht="240" customHeight="1" x14ac:dyDescent="0.25">
      <c r="A14" s="9" t="s">
        <v>100</v>
      </c>
      <c r="B14" s="95"/>
    </row>
    <row r="15" spans="1:2" ht="240" customHeight="1" x14ac:dyDescent="0.25">
      <c r="A15" s="9" t="s">
        <v>101</v>
      </c>
      <c r="B15" s="95"/>
    </row>
    <row r="16" spans="1:2" ht="240" customHeight="1" x14ac:dyDescent="0.25">
      <c r="A16" s="9" t="s">
        <v>102</v>
      </c>
      <c r="B16" s="95"/>
    </row>
    <row r="17" spans="1:2" ht="101.25" customHeight="1" x14ac:dyDescent="0.25">
      <c r="A17" s="9" t="s">
        <v>103</v>
      </c>
      <c r="B17" s="95"/>
    </row>
    <row r="18" spans="1:2" ht="240" customHeight="1" x14ac:dyDescent="0.25">
      <c r="A18" s="94" t="s">
        <v>187</v>
      </c>
      <c r="B18" s="95"/>
    </row>
    <row r="19" spans="1:2" x14ac:dyDescent="0.25">
      <c r="A19" s="94" t="s">
        <v>191</v>
      </c>
      <c r="B19" s="95"/>
    </row>
    <row r="20" spans="1:2" ht="240" customHeight="1" x14ac:dyDescent="0.25">
      <c r="A20" s="94" t="s">
        <v>201</v>
      </c>
    </row>
    <row r="21" spans="1:2" ht="240" customHeight="1" x14ac:dyDescent="0.25">
      <c r="A21" s="94" t="s">
        <v>202</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110"/>
  <sheetViews>
    <sheetView view="pageBreakPreview" topLeftCell="A79" zoomScale="60" zoomScaleNormal="100" workbookViewId="0">
      <selection activeCell="A109" sqref="A109"/>
    </sheetView>
  </sheetViews>
  <sheetFormatPr defaultRowHeight="15" x14ac:dyDescent="0.25"/>
  <cols>
    <col min="1" max="1" width="228.140625" style="107" customWidth="1"/>
    <col min="12" max="12" width="72.85546875" customWidth="1"/>
  </cols>
  <sheetData>
    <row r="1" spans="1:1" ht="15.75" x14ac:dyDescent="0.25">
      <c r="A1" s="108" t="s">
        <v>106</v>
      </c>
    </row>
    <row r="2" spans="1:1" x14ac:dyDescent="0.25">
      <c r="A2" s="109"/>
    </row>
    <row r="3" spans="1:1" ht="15.75" x14ac:dyDescent="0.25">
      <c r="A3" s="108" t="s">
        <v>107</v>
      </c>
    </row>
    <row r="4" spans="1:1" x14ac:dyDescent="0.25">
      <c r="A4" s="109"/>
    </row>
    <row r="5" spans="1:1" ht="31.5" x14ac:dyDescent="0.25">
      <c r="A5" s="110" t="s">
        <v>108</v>
      </c>
    </row>
    <row r="6" spans="1:1" ht="15.75" x14ac:dyDescent="0.25">
      <c r="A6" s="110"/>
    </row>
    <row r="7" spans="1:1" ht="15.75" x14ac:dyDescent="0.25">
      <c r="A7" s="108" t="s">
        <v>109</v>
      </c>
    </row>
    <row r="8" spans="1:1" ht="15.75" x14ac:dyDescent="0.25">
      <c r="A8" s="110"/>
    </row>
    <row r="9" spans="1:1" ht="31.5" x14ac:dyDescent="0.25">
      <c r="A9" s="110" t="s">
        <v>110</v>
      </c>
    </row>
    <row r="10" spans="1:1" ht="15.75" x14ac:dyDescent="0.25">
      <c r="A10" s="110"/>
    </row>
    <row r="11" spans="1:1" ht="15.75" x14ac:dyDescent="0.25">
      <c r="A11" s="110" t="s">
        <v>111</v>
      </c>
    </row>
    <row r="12" spans="1:1" ht="15.75" x14ac:dyDescent="0.25">
      <c r="A12" s="110"/>
    </row>
    <row r="13" spans="1:1" ht="15.75" x14ac:dyDescent="0.25">
      <c r="A13" s="108" t="s">
        <v>112</v>
      </c>
    </row>
    <row r="14" spans="1:1" ht="15.75" x14ac:dyDescent="0.25">
      <c r="A14" s="110"/>
    </row>
    <row r="15" spans="1:1" ht="15.75" x14ac:dyDescent="0.25">
      <c r="A15" s="111" t="s">
        <v>159</v>
      </c>
    </row>
    <row r="16" spans="1:1" ht="15.75" x14ac:dyDescent="0.25">
      <c r="A16" s="110" t="s">
        <v>160</v>
      </c>
    </row>
    <row r="17" spans="1:1" ht="15.75" x14ac:dyDescent="0.25">
      <c r="A17" s="110"/>
    </row>
    <row r="18" spans="1:1" ht="15.75" x14ac:dyDescent="0.25">
      <c r="A18" s="111" t="s">
        <v>161</v>
      </c>
    </row>
    <row r="19" spans="1:1" ht="31.5" x14ac:dyDescent="0.25">
      <c r="A19" s="110" t="s">
        <v>162</v>
      </c>
    </row>
    <row r="20" spans="1:1" ht="15.75" x14ac:dyDescent="0.25">
      <c r="A20" s="110"/>
    </row>
    <row r="21" spans="1:1" ht="15.75" x14ac:dyDescent="0.25">
      <c r="A21" s="111" t="s">
        <v>163</v>
      </c>
    </row>
    <row r="22" spans="1:1" ht="47.25" x14ac:dyDescent="0.25">
      <c r="A22" s="110" t="s">
        <v>164</v>
      </c>
    </row>
    <row r="23" spans="1:1" ht="15.75" x14ac:dyDescent="0.25">
      <c r="A23" s="110"/>
    </row>
    <row r="24" spans="1:1" ht="31.5" x14ac:dyDescent="0.25">
      <c r="A24" s="110" t="s">
        <v>113</v>
      </c>
    </row>
    <row r="25" spans="1:1" ht="15.75" x14ac:dyDescent="0.25">
      <c r="A25" s="110"/>
    </row>
    <row r="26" spans="1:1" ht="15.75" x14ac:dyDescent="0.25">
      <c r="A26" s="108" t="s">
        <v>114</v>
      </c>
    </row>
    <row r="27" spans="1:1" ht="31.5" x14ac:dyDescent="0.25">
      <c r="A27" s="110" t="s">
        <v>115</v>
      </c>
    </row>
    <row r="28" spans="1:1" ht="15.75" x14ac:dyDescent="0.25">
      <c r="A28" s="110"/>
    </row>
    <row r="29" spans="1:1" ht="63" x14ac:dyDescent="0.25">
      <c r="A29" s="110" t="s">
        <v>116</v>
      </c>
    </row>
    <row r="30" spans="1:1" ht="15.75" x14ac:dyDescent="0.25">
      <c r="A30" s="110"/>
    </row>
    <row r="31" spans="1:1" ht="15.75" x14ac:dyDescent="0.25">
      <c r="A31" s="110" t="s">
        <v>117</v>
      </c>
    </row>
    <row r="32" spans="1:1" ht="15.75" x14ac:dyDescent="0.25">
      <c r="A32" s="110"/>
    </row>
    <row r="33" spans="1:1" ht="15.75" x14ac:dyDescent="0.25">
      <c r="A33" s="110" t="s">
        <v>118</v>
      </c>
    </row>
    <row r="34" spans="1:1" x14ac:dyDescent="0.25">
      <c r="A34" s="113" t="s">
        <v>170</v>
      </c>
    </row>
    <row r="35" spans="1:1" x14ac:dyDescent="0.25">
      <c r="A35" s="113" t="s">
        <v>171</v>
      </c>
    </row>
    <row r="36" spans="1:1" x14ac:dyDescent="0.25">
      <c r="A36" s="113" t="s">
        <v>172</v>
      </c>
    </row>
    <row r="37" spans="1:1" x14ac:dyDescent="0.25">
      <c r="A37" s="113" t="s">
        <v>173</v>
      </c>
    </row>
    <row r="38" spans="1:1" x14ac:dyDescent="0.25">
      <c r="A38" s="113" t="s">
        <v>174</v>
      </c>
    </row>
    <row r="39" spans="1:1" x14ac:dyDescent="0.25">
      <c r="A39" s="113" t="s">
        <v>175</v>
      </c>
    </row>
    <row r="40" spans="1:1" x14ac:dyDescent="0.25">
      <c r="A40" s="113" t="s">
        <v>176</v>
      </c>
    </row>
    <row r="41" spans="1:1" ht="15.75" x14ac:dyDescent="0.25">
      <c r="A41" s="110"/>
    </row>
    <row r="42" spans="1:1" ht="31.5" x14ac:dyDescent="0.25">
      <c r="A42" s="110" t="s">
        <v>119</v>
      </c>
    </row>
    <row r="43" spans="1:1" ht="31.5" x14ac:dyDescent="0.25">
      <c r="A43" s="110" t="s">
        <v>120</v>
      </c>
    </row>
    <row r="44" spans="1:1" ht="47.25" x14ac:dyDescent="0.25">
      <c r="A44" s="110" t="s">
        <v>121</v>
      </c>
    </row>
    <row r="45" spans="1:1" ht="31.5" x14ac:dyDescent="0.25">
      <c r="A45" s="110" t="s">
        <v>122</v>
      </c>
    </row>
    <row r="46" spans="1:1" ht="15.75" x14ac:dyDescent="0.25">
      <c r="A46" s="110"/>
    </row>
    <row r="47" spans="1:1" ht="15.75" x14ac:dyDescent="0.25">
      <c r="A47" s="110" t="s">
        <v>123</v>
      </c>
    </row>
    <row r="48" spans="1:1" x14ac:dyDescent="0.25">
      <c r="A48" s="113" t="s">
        <v>166</v>
      </c>
    </row>
    <row r="49" spans="1:1" x14ac:dyDescent="0.25">
      <c r="A49" s="113" t="s">
        <v>167</v>
      </c>
    </row>
    <row r="50" spans="1:1" x14ac:dyDescent="0.25">
      <c r="A50" s="113" t="s">
        <v>168</v>
      </c>
    </row>
    <row r="51" spans="1:1" x14ac:dyDescent="0.25">
      <c r="A51" s="113" t="s">
        <v>169</v>
      </c>
    </row>
    <row r="52" spans="1:1" ht="15.75" x14ac:dyDescent="0.25">
      <c r="A52" s="110"/>
    </row>
    <row r="53" spans="1:1" ht="47.25" x14ac:dyDescent="0.25">
      <c r="A53" s="110" t="s">
        <v>124</v>
      </c>
    </row>
    <row r="54" spans="1:1" x14ac:dyDescent="0.25">
      <c r="A54" s="109"/>
    </row>
    <row r="55" spans="1:1" ht="15.75" x14ac:dyDescent="0.25">
      <c r="A55" s="108" t="s">
        <v>125</v>
      </c>
    </row>
    <row r="56" spans="1:1" x14ac:dyDescent="0.25">
      <c r="A56" s="109"/>
    </row>
    <row r="57" spans="1:1" ht="47.25" x14ac:dyDescent="0.25">
      <c r="A57" s="110" t="s">
        <v>126</v>
      </c>
    </row>
    <row r="58" spans="1:1" ht="15.75" x14ac:dyDescent="0.25">
      <c r="A58" s="110"/>
    </row>
    <row r="59" spans="1:1" ht="15.75" x14ac:dyDescent="0.25">
      <c r="A59" s="110" t="s">
        <v>127</v>
      </c>
    </row>
    <row r="60" spans="1:1" ht="15.75" x14ac:dyDescent="0.25">
      <c r="A60" s="110"/>
    </row>
    <row r="61" spans="1:1" ht="31.5" x14ac:dyDescent="0.25">
      <c r="A61" s="110" t="s">
        <v>128</v>
      </c>
    </row>
    <row r="62" spans="1:1" ht="15.75" x14ac:dyDescent="0.25">
      <c r="A62" s="110"/>
    </row>
    <row r="63" spans="1:1" ht="15.75" x14ac:dyDescent="0.25">
      <c r="A63" s="110" t="s">
        <v>129</v>
      </c>
    </row>
    <row r="64" spans="1:1" ht="31.5" x14ac:dyDescent="0.25">
      <c r="A64" s="110" t="s">
        <v>130</v>
      </c>
    </row>
    <row r="65" spans="1:1" ht="15.75" x14ac:dyDescent="0.25">
      <c r="A65" s="110"/>
    </row>
    <row r="66" spans="1:1" x14ac:dyDescent="0.25">
      <c r="A66" s="109"/>
    </row>
    <row r="67" spans="1:1" ht="15.75" x14ac:dyDescent="0.25">
      <c r="A67" s="108" t="s">
        <v>165</v>
      </c>
    </row>
    <row r="68" spans="1:1" x14ac:dyDescent="0.25">
      <c r="A68" s="109"/>
    </row>
    <row r="69" spans="1:1" ht="47.25" x14ac:dyDescent="0.25">
      <c r="A69" s="110" t="s">
        <v>131</v>
      </c>
    </row>
    <row r="70" spans="1:1" ht="15.75" x14ac:dyDescent="0.25">
      <c r="A70" s="110"/>
    </row>
    <row r="71" spans="1:1" ht="15.75" x14ac:dyDescent="0.25">
      <c r="A71" s="111" t="s">
        <v>132</v>
      </c>
    </row>
    <row r="72" spans="1:1" ht="47.25" x14ac:dyDescent="0.25">
      <c r="A72" s="110" t="s">
        <v>133</v>
      </c>
    </row>
    <row r="73" spans="1:1" ht="15.75" x14ac:dyDescent="0.25">
      <c r="A73" s="110"/>
    </row>
    <row r="74" spans="1:1" ht="15.75" x14ac:dyDescent="0.25">
      <c r="A74" s="111" t="s">
        <v>134</v>
      </c>
    </row>
    <row r="75" spans="1:1" ht="47.25" x14ac:dyDescent="0.25">
      <c r="A75" s="110" t="s">
        <v>135</v>
      </c>
    </row>
    <row r="76" spans="1:1" ht="15.75" x14ac:dyDescent="0.25">
      <c r="A76" s="110"/>
    </row>
    <row r="77" spans="1:1" ht="15.75" x14ac:dyDescent="0.25">
      <c r="A77" s="111" t="s">
        <v>136</v>
      </c>
    </row>
    <row r="78" spans="1:1" ht="63" x14ac:dyDescent="0.25">
      <c r="A78" s="110" t="s">
        <v>137</v>
      </c>
    </row>
    <row r="79" spans="1:1" ht="15.75" x14ac:dyDescent="0.25">
      <c r="A79" s="110"/>
    </row>
    <row r="80" spans="1:1" ht="78.75" x14ac:dyDescent="0.25">
      <c r="A80" s="110" t="s">
        <v>138</v>
      </c>
    </row>
    <row r="81" spans="1:1" ht="15.75" x14ac:dyDescent="0.25">
      <c r="A81" s="110"/>
    </row>
    <row r="82" spans="1:1" ht="15.75" x14ac:dyDescent="0.25">
      <c r="A82" s="111" t="s">
        <v>139</v>
      </c>
    </row>
    <row r="83" spans="1:1" ht="31.5" x14ac:dyDescent="0.25">
      <c r="A83" s="110" t="s">
        <v>140</v>
      </c>
    </row>
    <row r="84" spans="1:1" ht="15.75" x14ac:dyDescent="0.25">
      <c r="A84" s="110"/>
    </row>
    <row r="85" spans="1:1" ht="15.75" x14ac:dyDescent="0.25">
      <c r="A85" s="111" t="s">
        <v>141</v>
      </c>
    </row>
    <row r="86" spans="1:1" ht="15.75" x14ac:dyDescent="0.25">
      <c r="A86" s="110" t="s">
        <v>142</v>
      </c>
    </row>
    <row r="87" spans="1:1" ht="15.75" x14ac:dyDescent="0.25">
      <c r="A87" s="110"/>
    </row>
    <row r="88" spans="1:1" ht="15.75" x14ac:dyDescent="0.25">
      <c r="A88" s="111" t="s">
        <v>143</v>
      </c>
    </row>
    <row r="89" spans="1:1" ht="47.25" x14ac:dyDescent="0.25">
      <c r="A89" s="110" t="s">
        <v>144</v>
      </c>
    </row>
    <row r="90" spans="1:1" ht="31.5" x14ac:dyDescent="0.25">
      <c r="A90" s="110" t="s">
        <v>145</v>
      </c>
    </row>
    <row r="91" spans="1:1" ht="15.75" x14ac:dyDescent="0.25">
      <c r="A91" s="110"/>
    </row>
    <row r="92" spans="1:1" ht="47.25" x14ac:dyDescent="0.25">
      <c r="A92" s="110" t="s">
        <v>146</v>
      </c>
    </row>
    <row r="93" spans="1:1" ht="15.75" x14ac:dyDescent="0.25">
      <c r="A93" s="110"/>
    </row>
    <row r="94" spans="1:1" ht="15.75" x14ac:dyDescent="0.25">
      <c r="A94" s="110"/>
    </row>
    <row r="95" spans="1:1" ht="15.75" x14ac:dyDescent="0.25">
      <c r="A95" s="111" t="s">
        <v>147</v>
      </c>
    </row>
    <row r="96" spans="1:1" ht="31.5" x14ac:dyDescent="0.25">
      <c r="A96" s="110" t="s">
        <v>148</v>
      </c>
    </row>
    <row r="97" spans="1:1" ht="15.75" x14ac:dyDescent="0.25">
      <c r="A97" s="110"/>
    </row>
    <row r="98" spans="1:1" ht="47.25" x14ac:dyDescent="0.25">
      <c r="A98" s="110" t="s">
        <v>149</v>
      </c>
    </row>
    <row r="99" spans="1:1" ht="15.75" x14ac:dyDescent="0.25">
      <c r="A99" s="110"/>
    </row>
    <row r="100" spans="1:1" ht="15.75" x14ac:dyDescent="0.25">
      <c r="A100" s="111" t="s">
        <v>150</v>
      </c>
    </row>
    <row r="101" spans="1:1" ht="31.5" x14ac:dyDescent="0.25">
      <c r="A101" s="110" t="s">
        <v>151</v>
      </c>
    </row>
    <row r="102" spans="1:1" ht="15.75" x14ac:dyDescent="0.25">
      <c r="A102" s="110"/>
    </row>
    <row r="103" spans="1:1" ht="15.75" x14ac:dyDescent="0.25">
      <c r="A103" s="111" t="s">
        <v>152</v>
      </c>
    </row>
    <row r="104" spans="1:1" ht="31.5" x14ac:dyDescent="0.25">
      <c r="A104" s="110" t="s">
        <v>153</v>
      </c>
    </row>
    <row r="105" spans="1:1" ht="45" x14ac:dyDescent="0.25">
      <c r="A105" s="112" t="s">
        <v>154</v>
      </c>
    </row>
    <row r="106" spans="1:1" ht="15.75" x14ac:dyDescent="0.25">
      <c r="A106" s="110"/>
    </row>
    <row r="107" spans="1:1" ht="31.5" x14ac:dyDescent="0.25">
      <c r="A107" s="110" t="s">
        <v>155</v>
      </c>
    </row>
    <row r="108" spans="1:1" ht="15.75" x14ac:dyDescent="0.25">
      <c r="A108" s="110"/>
    </row>
    <row r="109" spans="1:1" ht="31.5" x14ac:dyDescent="0.25">
      <c r="A109" s="110" t="s">
        <v>156</v>
      </c>
    </row>
    <row r="110" spans="1:1" ht="15.75" x14ac:dyDescent="0.25">
      <c r="A110" s="110"/>
    </row>
  </sheetData>
  <sheetProtection password="D09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5"/>
  <sheetViews>
    <sheetView workbookViewId="0">
      <selection activeCell="B16" sqref="B16"/>
    </sheetView>
  </sheetViews>
  <sheetFormatPr defaultRowHeight="15" x14ac:dyDescent="0.25"/>
  <cols>
    <col min="1" max="1" width="9.7109375" bestFit="1" customWidth="1"/>
    <col min="2" max="2" width="105.28515625" bestFit="1" customWidth="1"/>
  </cols>
  <sheetData>
    <row r="1" spans="1:2" x14ac:dyDescent="0.25">
      <c r="A1" s="78" t="s">
        <v>177</v>
      </c>
      <c r="B1" s="78" t="s">
        <v>178</v>
      </c>
    </row>
    <row r="2" spans="1:2" x14ac:dyDescent="0.25">
      <c r="A2" s="114">
        <v>42436</v>
      </c>
      <c r="B2" t="s">
        <v>179</v>
      </c>
    </row>
    <row r="3" spans="1:2" x14ac:dyDescent="0.25">
      <c r="A3" s="114">
        <v>42453</v>
      </c>
      <c r="B3" t="s">
        <v>205</v>
      </c>
    </row>
    <row r="4" spans="1:2" x14ac:dyDescent="0.25">
      <c r="A4" s="114">
        <v>42544</v>
      </c>
      <c r="B4" t="s">
        <v>209</v>
      </c>
    </row>
    <row r="5" spans="1:2" x14ac:dyDescent="0.25">
      <c r="A5" s="114">
        <v>42565</v>
      </c>
      <c r="B5" t="s">
        <v>212</v>
      </c>
    </row>
  </sheetData>
  <sheetProtection password="B09B"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22</vt:i4>
      </vt:variant>
    </vt:vector>
  </HeadingPairs>
  <TitlesOfParts>
    <vt:vector size="28" baseType="lpstr">
      <vt:lpstr>BB Selector</vt:lpstr>
      <vt:lpstr>Single Phase Calc</vt:lpstr>
      <vt:lpstr>Three Phase Calc</vt:lpstr>
      <vt:lpstr>Images</vt:lpstr>
      <vt:lpstr>Terms of Use</vt:lpstr>
      <vt:lpstr>Revision</vt:lpstr>
      <vt:lpstr>_3P</vt:lpstr>
      <vt:lpstr>AA</vt:lpstr>
      <vt:lpstr>BB</vt:lpstr>
      <vt:lpstr>C.</vt:lpstr>
      <vt:lpstr>C_</vt:lpstr>
      <vt:lpstr>CALL_TECH_SERVICE</vt:lpstr>
      <vt:lpstr>CC</vt:lpstr>
      <vt:lpstr>D</vt:lpstr>
      <vt:lpstr>DD</vt:lpstr>
      <vt:lpstr>E</vt:lpstr>
      <vt:lpstr>EE</vt:lpstr>
      <vt:lpstr>F</vt:lpstr>
      <vt:lpstr>FF</vt:lpstr>
      <vt:lpstr>G</vt:lpstr>
      <vt:lpstr>GG</vt:lpstr>
      <vt:lpstr>H</vt:lpstr>
      <vt:lpstr>I</vt:lpstr>
      <vt:lpstr>J</vt:lpstr>
      <vt:lpstr>Not_Available</vt:lpstr>
      <vt:lpstr>'BB Selector'!Print_Area</vt:lpstr>
      <vt:lpstr>SP_1</vt:lpstr>
      <vt:lpstr>SP_2</vt:lpstr>
    </vt:vector>
  </TitlesOfParts>
  <Company>Actuant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Acme Electric Buck Boost Selector</dc:title>
  <dc:creator>Jean-Yves Schneider</dc:creator>
  <cp:lastModifiedBy>Hessler, Anyssa</cp:lastModifiedBy>
  <dcterms:created xsi:type="dcterms:W3CDTF">2015-07-15T17:29:03Z</dcterms:created>
  <dcterms:modified xsi:type="dcterms:W3CDTF">2017-02-24T16:51:56Z</dcterms:modified>
</cp:coreProperties>
</file>